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autoCompressPictures="0"/>
  <bookViews>
    <workbookView xWindow="0" yWindow="0" windowWidth="20730" windowHeight="11760" tabRatio="500" activeTab="2"/>
  </bookViews>
  <sheets>
    <sheet name="Introduction" sheetId="1" r:id="rId1"/>
    <sheet name="Instructions" sheetId="7" r:id="rId2"/>
    <sheet name="Solution (1)" sheetId="3" r:id="rId3"/>
    <sheet name="Solution (2)" sheetId="8" r:id="rId4"/>
    <sheet name="Solution (3)" sheetId="9" r:id="rId5"/>
  </sheets>
  <definedNames>
    <definedName name="solver_adj" localSheetId="2" hidden="1">'Solution (1)'!$B$25:$K$25</definedName>
    <definedName name="solver_adj" localSheetId="3" hidden="1">'Solution (2)'!$B$25:$K$25</definedName>
    <definedName name="solver_adj" localSheetId="4" hidden="1">'Solution (3)'!$B$25:$K$25</definedName>
    <definedName name="solver_cvg" localSheetId="2" hidden="1">0.0001</definedName>
    <definedName name="solver_cvg" localSheetId="3" hidden="1">0.0001</definedName>
    <definedName name="solver_cvg" localSheetId="4" hidden="1">0.0001</definedName>
    <definedName name="solver_drv" localSheetId="2" hidden="1">1</definedName>
    <definedName name="solver_drv" localSheetId="3" hidden="1">1</definedName>
    <definedName name="solver_drv" localSheetId="4" hidden="1">1</definedName>
    <definedName name="solver_eng" localSheetId="2" hidden="1">1</definedName>
    <definedName name="solver_eng" localSheetId="3" hidden="1">1</definedName>
    <definedName name="solver_eng" localSheetId="4" hidden="1">1</definedName>
    <definedName name="solver_itr" localSheetId="2" hidden="1">100000</definedName>
    <definedName name="solver_itr" localSheetId="3" hidden="1">100000</definedName>
    <definedName name="solver_itr" localSheetId="4" hidden="1">100000</definedName>
    <definedName name="solver_lhs1" localSheetId="2" hidden="1">'Solution (1)'!$O$27</definedName>
    <definedName name="solver_lhs1" localSheetId="3" hidden="1">'Solution (2)'!$O$27</definedName>
    <definedName name="solver_lhs1" localSheetId="4" hidden="1">'Solution (3)'!$O$27</definedName>
    <definedName name="solver_lhs2" localSheetId="2" hidden="1">'Solution (1)'!$Z$18</definedName>
    <definedName name="solver_lhs2" localSheetId="3" hidden="1">'Solution (2)'!$Z$18</definedName>
    <definedName name="solver_lhs2" localSheetId="4" hidden="1">'Solution (3)'!$Z$18</definedName>
    <definedName name="solver_lhs3" localSheetId="2" hidden="1">'Solution (1)'!$Z$21</definedName>
    <definedName name="solver_lhs3" localSheetId="3" hidden="1">'Solution (2)'!$Z$21</definedName>
    <definedName name="solver_lhs3" localSheetId="4" hidden="1">'Solution (3)'!$Z$21</definedName>
    <definedName name="solver_lhs4" localSheetId="2" hidden="1">'Solution (1)'!$Z$9</definedName>
    <definedName name="solver_lhs4" localSheetId="3" hidden="1">'Solution (2)'!$Z$9</definedName>
    <definedName name="solver_lhs4" localSheetId="4" hidden="1">'Solution (3)'!$Z$9</definedName>
    <definedName name="solver_lin" localSheetId="2" hidden="1">2</definedName>
    <definedName name="solver_lin" localSheetId="3" hidden="1">2</definedName>
    <definedName name="solver_lin" localSheetId="4" hidden="1">2</definedName>
    <definedName name="solver_mip" localSheetId="2" hidden="1">2147483647</definedName>
    <definedName name="solver_mip" localSheetId="3" hidden="1">2147483647</definedName>
    <definedName name="solver_mip" localSheetId="4" hidden="1">2147483647</definedName>
    <definedName name="solver_mni" localSheetId="2" hidden="1">30</definedName>
    <definedName name="solver_mni" localSheetId="3" hidden="1">30</definedName>
    <definedName name="solver_mni" localSheetId="4" hidden="1">30</definedName>
    <definedName name="solver_mrt" localSheetId="2" hidden="1">0.075</definedName>
    <definedName name="solver_mrt" localSheetId="3" hidden="1">0.075</definedName>
    <definedName name="solver_mrt" localSheetId="4" hidden="1">0.075</definedName>
    <definedName name="solver_msl" localSheetId="2" hidden="1">2</definedName>
    <definedName name="solver_msl" localSheetId="3" hidden="1">2</definedName>
    <definedName name="solver_msl" localSheetId="4" hidden="1">2</definedName>
    <definedName name="solver_neg" localSheetId="2" hidden="1">1</definedName>
    <definedName name="solver_neg" localSheetId="3" hidden="1">1</definedName>
    <definedName name="solver_neg" localSheetId="4" hidden="1">1</definedName>
    <definedName name="solver_nod" localSheetId="2" hidden="1">2147483647</definedName>
    <definedName name="solver_nod" localSheetId="3" hidden="1">2147483647</definedName>
    <definedName name="solver_nod" localSheetId="4" hidden="1">2147483647</definedName>
    <definedName name="solver_num" localSheetId="2" hidden="1">4</definedName>
    <definedName name="solver_num" localSheetId="3" hidden="1">4</definedName>
    <definedName name="solver_num" localSheetId="4" hidden="1">4</definedName>
    <definedName name="solver_opt" localSheetId="2" hidden="1">'Solution (1)'!$AA$9</definedName>
    <definedName name="solver_opt" localSheetId="3" hidden="1">'Solution (2)'!$AA$9</definedName>
    <definedName name="solver_opt" localSheetId="4" hidden="1">'Solution (3)'!$AA$9</definedName>
    <definedName name="solver_pre" localSheetId="2" hidden="1">0.000001</definedName>
    <definedName name="solver_pre" localSheetId="3" hidden="1">0.000001</definedName>
    <definedName name="solver_pre" localSheetId="4" hidden="1">0.000001</definedName>
    <definedName name="solver_rbv" localSheetId="2" hidden="1">1</definedName>
    <definedName name="solver_rbv" localSheetId="3" hidden="1">1</definedName>
    <definedName name="solver_rbv" localSheetId="4" hidden="1">1</definedName>
    <definedName name="solver_rel1" localSheetId="2" hidden="1">1</definedName>
    <definedName name="solver_rel1" localSheetId="3" hidden="1">1</definedName>
    <definedName name="solver_rel1" localSheetId="4" hidden="1">1</definedName>
    <definedName name="solver_rel2" localSheetId="2" hidden="1">1</definedName>
    <definedName name="solver_rel2" localSheetId="3" hidden="1">1</definedName>
    <definedName name="solver_rel2" localSheetId="4" hidden="1">1</definedName>
    <definedName name="solver_rel3" localSheetId="2" hidden="1">1</definedName>
    <definedName name="solver_rel3" localSheetId="3" hidden="1">1</definedName>
    <definedName name="solver_rel3" localSheetId="4" hidden="1">1</definedName>
    <definedName name="solver_rel4" localSheetId="2" hidden="1">1</definedName>
    <definedName name="solver_rel4" localSheetId="3" hidden="1">1</definedName>
    <definedName name="solver_rel4" localSheetId="4" hidden="1">1</definedName>
    <definedName name="solver_rhs1" localSheetId="2" hidden="1">3.5</definedName>
    <definedName name="solver_rhs1" localSheetId="3" hidden="1">3.5</definedName>
    <definedName name="solver_rhs1" localSheetId="4" hidden="1">3.5</definedName>
    <definedName name="solver_rhs2" localSheetId="2" hidden="1">100</definedName>
    <definedName name="solver_rhs2" localSheetId="3" hidden="1">100</definedName>
    <definedName name="solver_rhs2" localSheetId="4" hidden="1">100</definedName>
    <definedName name="solver_rhs3" localSheetId="2" hidden="1">100</definedName>
    <definedName name="solver_rhs3" localSheetId="3" hidden="1">100</definedName>
    <definedName name="solver_rhs3" localSheetId="4" hidden="1">100</definedName>
    <definedName name="solver_rhs4" localSheetId="2" hidden="1">10</definedName>
    <definedName name="solver_rhs4" localSheetId="3" hidden="1">10</definedName>
    <definedName name="solver_rhs4" localSheetId="4" hidden="1">10</definedName>
    <definedName name="solver_rlx" localSheetId="2" hidden="1">2</definedName>
    <definedName name="solver_rlx" localSheetId="3" hidden="1">2</definedName>
    <definedName name="solver_rlx" localSheetId="4" hidden="1">2</definedName>
    <definedName name="solver_rsd" localSheetId="2" hidden="1">0</definedName>
    <definedName name="solver_rsd" localSheetId="3" hidden="1">0</definedName>
    <definedName name="solver_rsd" localSheetId="4" hidden="1">0</definedName>
    <definedName name="solver_scl" localSheetId="2" hidden="1">1</definedName>
    <definedName name="solver_scl" localSheetId="3" hidden="1">1</definedName>
    <definedName name="solver_scl" localSheetId="4" hidden="1">1</definedName>
    <definedName name="solver_sho" localSheetId="2" hidden="1">2</definedName>
    <definedName name="solver_sho" localSheetId="3" hidden="1">2</definedName>
    <definedName name="solver_sho" localSheetId="4" hidden="1">2</definedName>
    <definedName name="solver_ssz" localSheetId="2" hidden="1">100</definedName>
    <definedName name="solver_ssz" localSheetId="3" hidden="1">100</definedName>
    <definedName name="solver_ssz" localSheetId="4" hidden="1">100</definedName>
    <definedName name="solver_tim" localSheetId="2" hidden="1">2147483647</definedName>
    <definedName name="solver_tim" localSheetId="3" hidden="1">2147483647</definedName>
    <definedName name="solver_tim" localSheetId="4" hidden="1">2147483647</definedName>
    <definedName name="solver_tol" localSheetId="2" hidden="1">0.01</definedName>
    <definedName name="solver_tol" localSheetId="3" hidden="1">0.01</definedName>
    <definedName name="solver_tol" localSheetId="4" hidden="1">0.01</definedName>
    <definedName name="solver_typ" localSheetId="2" hidden="1">2</definedName>
    <definedName name="solver_typ" localSheetId="3" hidden="1">2</definedName>
    <definedName name="solver_typ" localSheetId="4" hidden="1">2</definedName>
    <definedName name="solver_val" localSheetId="2" hidden="1">0</definedName>
    <definedName name="solver_val" localSheetId="3" hidden="1">0</definedName>
    <definedName name="solver_val" localSheetId="4" hidden="1">0</definedName>
    <definedName name="solver_ver" localSheetId="2" hidden="1">2</definedName>
    <definedName name="solver_ver" localSheetId="3" hidden="1">2</definedName>
    <definedName name="solver_ver" localSheetId="4" hidden="1">2</definedName>
  </definedName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B26" i="9"/>
  <c r="B28"/>
  <c r="C26"/>
  <c r="C28"/>
  <c r="D26"/>
  <c r="D28"/>
  <c r="E26"/>
  <c r="E28"/>
  <c r="F26"/>
  <c r="F28"/>
  <c r="G26"/>
  <c r="G28"/>
  <c r="H26"/>
  <c r="H28"/>
  <c r="I26"/>
  <c r="I28"/>
  <c r="J26"/>
  <c r="J28"/>
  <c r="K26"/>
  <c r="K28"/>
  <c r="B29"/>
  <c r="O27"/>
  <c r="R9"/>
  <c r="S9"/>
  <c r="U9"/>
  <c r="V9"/>
  <c r="M25"/>
  <c r="Y23"/>
  <c r="R23"/>
  <c r="S23"/>
  <c r="U23"/>
  <c r="T23"/>
  <c r="M23"/>
  <c r="Z23"/>
  <c r="V23"/>
  <c r="Y22"/>
  <c r="R22"/>
  <c r="S22"/>
  <c r="U22"/>
  <c r="T22"/>
  <c r="M22"/>
  <c r="Z22"/>
  <c r="V22"/>
  <c r="Y21"/>
  <c r="R21"/>
  <c r="S21"/>
  <c r="U21"/>
  <c r="T21"/>
  <c r="M21"/>
  <c r="Z21"/>
  <c r="V21"/>
  <c r="Y20"/>
  <c r="R20"/>
  <c r="S20"/>
  <c r="U20"/>
  <c r="T20"/>
  <c r="M20"/>
  <c r="Z20"/>
  <c r="V20"/>
  <c r="Y19"/>
  <c r="R19"/>
  <c r="S19"/>
  <c r="U19"/>
  <c r="T19"/>
  <c r="M19"/>
  <c r="Z19"/>
  <c r="V19"/>
  <c r="Y18"/>
  <c r="R18"/>
  <c r="S18"/>
  <c r="U18"/>
  <c r="T18"/>
  <c r="M18"/>
  <c r="Z18"/>
  <c r="V18"/>
  <c r="Y17"/>
  <c r="B17"/>
  <c r="C17"/>
  <c r="D17"/>
  <c r="E17"/>
  <c r="F17"/>
  <c r="G17"/>
  <c r="H17"/>
  <c r="I17"/>
  <c r="J17"/>
  <c r="K17"/>
  <c r="R17"/>
  <c r="S17"/>
  <c r="U17"/>
  <c r="M17"/>
  <c r="Z17"/>
  <c r="V17"/>
  <c r="R16"/>
  <c r="S16"/>
  <c r="Y15"/>
  <c r="B15"/>
  <c r="C15"/>
  <c r="D15"/>
  <c r="E15"/>
  <c r="F15"/>
  <c r="G15"/>
  <c r="H15"/>
  <c r="I15"/>
  <c r="J15"/>
  <c r="K15"/>
  <c r="R15"/>
  <c r="S15"/>
  <c r="U15"/>
  <c r="M15"/>
  <c r="Z15"/>
  <c r="V15"/>
  <c r="R14"/>
  <c r="S14"/>
  <c r="Y13"/>
  <c r="B13"/>
  <c r="C13"/>
  <c r="D13"/>
  <c r="E13"/>
  <c r="F13"/>
  <c r="G13"/>
  <c r="H13"/>
  <c r="I13"/>
  <c r="J13"/>
  <c r="K13"/>
  <c r="R13"/>
  <c r="S13"/>
  <c r="U13"/>
  <c r="M13"/>
  <c r="Z13"/>
  <c r="V13"/>
  <c r="R12"/>
  <c r="S12"/>
  <c r="Y11"/>
  <c r="R11"/>
  <c r="S11"/>
  <c r="Q11"/>
  <c r="U11"/>
  <c r="M11"/>
  <c r="Z11"/>
  <c r="V11"/>
  <c r="Y10"/>
  <c r="R10"/>
  <c r="S10"/>
  <c r="Q10"/>
  <c r="U10"/>
  <c r="M10"/>
  <c r="Z10"/>
  <c r="V10"/>
  <c r="Y9"/>
  <c r="M9"/>
  <c r="Z9"/>
  <c r="AA9"/>
  <c r="B26" i="8"/>
  <c r="B28"/>
  <c r="C26"/>
  <c r="C28"/>
  <c r="D26"/>
  <c r="D28"/>
  <c r="E26"/>
  <c r="E28"/>
  <c r="F26"/>
  <c r="F28"/>
  <c r="G26"/>
  <c r="G28"/>
  <c r="H26"/>
  <c r="H28"/>
  <c r="I26"/>
  <c r="I28"/>
  <c r="J26"/>
  <c r="J28"/>
  <c r="K26"/>
  <c r="K28"/>
  <c r="B29"/>
  <c r="O27"/>
  <c r="R9"/>
  <c r="S9"/>
  <c r="U9"/>
  <c r="V9"/>
  <c r="M25"/>
  <c r="Y23"/>
  <c r="R23"/>
  <c r="S23"/>
  <c r="U23"/>
  <c r="T23"/>
  <c r="M23"/>
  <c r="Z23"/>
  <c r="V23"/>
  <c r="Y22"/>
  <c r="R22"/>
  <c r="S22"/>
  <c r="U22"/>
  <c r="T22"/>
  <c r="M22"/>
  <c r="Z22"/>
  <c r="V22"/>
  <c r="Y21"/>
  <c r="R21"/>
  <c r="S21"/>
  <c r="U21"/>
  <c r="T21"/>
  <c r="M21"/>
  <c r="Z21"/>
  <c r="V21"/>
  <c r="Y20"/>
  <c r="R20"/>
  <c r="S20"/>
  <c r="U20"/>
  <c r="T20"/>
  <c r="M20"/>
  <c r="Z20"/>
  <c r="V20"/>
  <c r="Y19"/>
  <c r="R19"/>
  <c r="S19"/>
  <c r="U19"/>
  <c r="T19"/>
  <c r="M19"/>
  <c r="Z19"/>
  <c r="V19"/>
  <c r="Y18"/>
  <c r="R18"/>
  <c r="S18"/>
  <c r="U18"/>
  <c r="T18"/>
  <c r="M18"/>
  <c r="Z18"/>
  <c r="V18"/>
  <c r="Y17"/>
  <c r="B17"/>
  <c r="C17"/>
  <c r="D17"/>
  <c r="E17"/>
  <c r="F17"/>
  <c r="G17"/>
  <c r="H17"/>
  <c r="I17"/>
  <c r="J17"/>
  <c r="K17"/>
  <c r="R17"/>
  <c r="S17"/>
  <c r="U17"/>
  <c r="M17"/>
  <c r="Z17"/>
  <c r="V17"/>
  <c r="R16"/>
  <c r="S16"/>
  <c r="Y15"/>
  <c r="B15"/>
  <c r="C15"/>
  <c r="D15"/>
  <c r="E15"/>
  <c r="F15"/>
  <c r="G15"/>
  <c r="H15"/>
  <c r="I15"/>
  <c r="J15"/>
  <c r="K15"/>
  <c r="R15"/>
  <c r="S15"/>
  <c r="U15"/>
  <c r="M15"/>
  <c r="Z15"/>
  <c r="V15"/>
  <c r="R14"/>
  <c r="S14"/>
  <c r="Y13"/>
  <c r="B13"/>
  <c r="C13"/>
  <c r="D13"/>
  <c r="E13"/>
  <c r="F13"/>
  <c r="G13"/>
  <c r="H13"/>
  <c r="I13"/>
  <c r="J13"/>
  <c r="K13"/>
  <c r="R13"/>
  <c r="S13"/>
  <c r="U13"/>
  <c r="M13"/>
  <c r="Z13"/>
  <c r="V13"/>
  <c r="R12"/>
  <c r="S12"/>
  <c r="Y11"/>
  <c r="R11"/>
  <c r="S11"/>
  <c r="Q11"/>
  <c r="U11"/>
  <c r="M11"/>
  <c r="Z11"/>
  <c r="V11"/>
  <c r="Y10"/>
  <c r="R10"/>
  <c r="S10"/>
  <c r="Q10"/>
  <c r="U10"/>
  <c r="M10"/>
  <c r="Z10"/>
  <c r="V10"/>
  <c r="Y9"/>
  <c r="M9"/>
  <c r="Z9"/>
  <c r="AA9"/>
  <c r="B26" i="3"/>
  <c r="B28"/>
  <c r="C26"/>
  <c r="C28"/>
  <c r="D26"/>
  <c r="D28"/>
  <c r="E26"/>
  <c r="E28"/>
  <c r="F26"/>
  <c r="F28"/>
  <c r="G26"/>
  <c r="G28"/>
  <c r="H26"/>
  <c r="H28"/>
  <c r="I26"/>
  <c r="I28"/>
  <c r="J26"/>
  <c r="J28"/>
  <c r="K26"/>
  <c r="K28"/>
  <c r="B29"/>
  <c r="O27"/>
  <c r="R9"/>
  <c r="S9"/>
  <c r="U9"/>
  <c r="V9"/>
  <c r="R10"/>
  <c r="S10"/>
  <c r="Q10"/>
  <c r="U10"/>
  <c r="V10"/>
  <c r="R11"/>
  <c r="S11"/>
  <c r="Q11"/>
  <c r="U11"/>
  <c r="V11"/>
  <c r="B13"/>
  <c r="C13"/>
  <c r="D13"/>
  <c r="E13"/>
  <c r="F13"/>
  <c r="G13"/>
  <c r="H13"/>
  <c r="I13"/>
  <c r="J13"/>
  <c r="K13"/>
  <c r="R13"/>
  <c r="S13"/>
  <c r="U13"/>
  <c r="V13"/>
  <c r="B15"/>
  <c r="C15"/>
  <c r="D15"/>
  <c r="E15"/>
  <c r="F15"/>
  <c r="G15"/>
  <c r="H15"/>
  <c r="I15"/>
  <c r="J15"/>
  <c r="K15"/>
  <c r="R15"/>
  <c r="S15"/>
  <c r="U15"/>
  <c r="V15"/>
  <c r="B17"/>
  <c r="C17"/>
  <c r="D17"/>
  <c r="E17"/>
  <c r="F17"/>
  <c r="G17"/>
  <c r="H17"/>
  <c r="I17"/>
  <c r="J17"/>
  <c r="K17"/>
  <c r="R17"/>
  <c r="S17"/>
  <c r="U17"/>
  <c r="V17"/>
  <c r="R18"/>
  <c r="S18"/>
  <c r="U18"/>
  <c r="V18"/>
  <c r="R19"/>
  <c r="S19"/>
  <c r="U19"/>
  <c r="V19"/>
  <c r="R20"/>
  <c r="S20"/>
  <c r="U20"/>
  <c r="V20"/>
  <c r="R21"/>
  <c r="S21"/>
  <c r="U21"/>
  <c r="V21"/>
  <c r="R22"/>
  <c r="S22"/>
  <c r="U22"/>
  <c r="V22"/>
  <c r="R23"/>
  <c r="S23"/>
  <c r="U23"/>
  <c r="V23"/>
  <c r="M25"/>
  <c r="Y23"/>
  <c r="T23"/>
  <c r="M23"/>
  <c r="Z23"/>
  <c r="Y22"/>
  <c r="T22"/>
  <c r="M22"/>
  <c r="Z22"/>
  <c r="Y21"/>
  <c r="T21"/>
  <c r="M21"/>
  <c r="Z21"/>
  <c r="Y20"/>
  <c r="T20"/>
  <c r="M20"/>
  <c r="Z20"/>
  <c r="Y19"/>
  <c r="T19"/>
  <c r="M19"/>
  <c r="Z19"/>
  <c r="Y18"/>
  <c r="T18"/>
  <c r="M18"/>
  <c r="Z18"/>
  <c r="Y17"/>
  <c r="M17"/>
  <c r="Z17"/>
  <c r="R16"/>
  <c r="S16"/>
  <c r="Y15"/>
  <c r="M15"/>
  <c r="Z15"/>
  <c r="R14"/>
  <c r="S14"/>
  <c r="Y13"/>
  <c r="M13"/>
  <c r="Z13"/>
  <c r="R12"/>
  <c r="S12"/>
  <c r="Y11"/>
  <c r="M11"/>
  <c r="Z11"/>
  <c r="Y10"/>
  <c r="M10"/>
  <c r="Z10"/>
  <c r="Y9"/>
  <c r="M9"/>
  <c r="Z9"/>
  <c r="AA9"/>
</calcChain>
</file>

<file path=xl/sharedStrings.xml><?xml version="1.0" encoding="utf-8"?>
<sst xmlns="http://schemas.openxmlformats.org/spreadsheetml/2006/main" count="282" uniqueCount="100">
  <si>
    <t>Giorgio Prosdocimi Gianquinto, Francesco Orsini</t>
  </si>
  <si>
    <t>NUTRIENT</t>
  </si>
  <si>
    <t>CONCENTRATION</t>
  </si>
  <si>
    <t>SOLUTION NUTRITIVE</t>
  </si>
  <si>
    <t>Concentrazione</t>
  </si>
  <si>
    <t>%</t>
  </si>
  <si>
    <t>ACTUEL</t>
  </si>
  <si>
    <t>MIN</t>
  </si>
  <si>
    <t>MAX</t>
  </si>
  <si>
    <t>PM</t>
  </si>
  <si>
    <t>g/vasca</t>
  </si>
  <si>
    <t>mg/litro</t>
  </si>
  <si>
    <t>microM</t>
  </si>
  <si>
    <t>mM</t>
  </si>
  <si>
    <t>meq</t>
  </si>
  <si>
    <t>VALENZA</t>
  </si>
  <si>
    <t>X = media</t>
  </si>
  <si>
    <t>scarti da X</t>
  </si>
  <si>
    <t>S (scarti)</t>
  </si>
  <si>
    <t>N</t>
  </si>
  <si>
    <t>N (mM)</t>
  </si>
  <si>
    <t>P2O5</t>
  </si>
  <si>
    <t>P2O5 (mM)</t>
  </si>
  <si>
    <t>K2O</t>
  </si>
  <si>
    <t>K2O (mM)</t>
  </si>
  <si>
    <t>S</t>
  </si>
  <si>
    <t>SO3</t>
  </si>
  <si>
    <t>SO3 (mM)</t>
  </si>
  <si>
    <t>MgO</t>
  </si>
  <si>
    <t>Mg</t>
  </si>
  <si>
    <t>Mg (mM)</t>
  </si>
  <si>
    <t>CaO</t>
  </si>
  <si>
    <t>Ca</t>
  </si>
  <si>
    <t>Ca (mM)</t>
  </si>
  <si>
    <t>Fe EDTA</t>
  </si>
  <si>
    <t>Fe EDTA (microM)</t>
  </si>
  <si>
    <t>Fe</t>
  </si>
  <si>
    <t>Cu</t>
  </si>
  <si>
    <t>Cu (microM)</t>
  </si>
  <si>
    <t>Zn</t>
  </si>
  <si>
    <t>Zn (microM)</t>
  </si>
  <si>
    <t>B</t>
  </si>
  <si>
    <t>B (microM)</t>
  </si>
  <si>
    <t>Mn</t>
  </si>
  <si>
    <t>Mn (microM)</t>
  </si>
  <si>
    <t>Mo</t>
  </si>
  <si>
    <t>Mo (microM)</t>
  </si>
  <si>
    <t>EC (dS/m)</t>
  </si>
  <si>
    <t>FRESH</t>
  </si>
  <si>
    <t>Fertilizers REckoning for Simplified Hydroponics</t>
  </si>
  <si>
    <t>giorgio.gianquinto@unibo.it</t>
  </si>
  <si>
    <t>© 2011   Giorgio Prosdocimi Gianquinto and Francesco Orsini</t>
  </si>
  <si>
    <t xml:space="preserve">All rights reserved. Reproduction, dissemination and use of this product for educational or other non-commercial purposes are authorized without any prior written  permission from the copyright holders provided the source is fully acknowledged. Reproduction and use of this product for resale or other commercial purposes is prohibited without written permission of the copyright holders. Applications for such permission should be addressed by e-mail to: </t>
  </si>
  <si>
    <t>A2</t>
  </si>
  <si>
    <t>Indicate the location (optional)</t>
  </si>
  <si>
    <t>A5</t>
  </si>
  <si>
    <t>Indicate the reservoir capacity (in liters)</t>
  </si>
  <si>
    <t>B7 – K7</t>
  </si>
  <si>
    <t>Indicate the names of the available fertilizers</t>
  </si>
  <si>
    <t>B9/B23</t>
  </si>
  <si>
    <t>-</t>
  </si>
  <si>
    <t>K9/K23</t>
  </si>
  <si>
    <r>
      <t>For each fertilizer, enter the concentration (%) for each mineral element as stated in the fertilizer label. For example in B9 include the N% of first fertilizer, in B10 the P</t>
    </r>
    <r>
      <rPr>
        <vertAlign val="subscript"/>
        <sz val="12"/>
        <color theme="1"/>
        <rFont val="Times New Roman"/>
        <family val="1"/>
      </rPr>
      <t>2</t>
    </r>
    <r>
      <rPr>
        <sz val="12"/>
        <color theme="1"/>
        <rFont val="Times New Roman"/>
        <family val="1"/>
      </rPr>
      <t>O</t>
    </r>
    <r>
      <rPr>
        <vertAlign val="subscript"/>
        <sz val="12"/>
        <color theme="1"/>
        <rFont val="Times New Roman"/>
        <family val="1"/>
      </rPr>
      <t>5</t>
    </r>
    <r>
      <rPr>
        <sz val="12"/>
        <color theme="1"/>
        <rFont val="Times New Roman"/>
        <family val="1"/>
      </rPr>
      <t xml:space="preserve"> % of the first fertilizer and so on.</t>
    </r>
  </si>
  <si>
    <t>B25-K25</t>
  </si>
  <si>
    <t>and M9-M23</t>
  </si>
  <si>
    <t>and N9-N23 / O9-O23</t>
  </si>
  <si>
    <t>Enter the quantity of fertilizer (in grams) that you plan to dissolve in 1000 liters of water, and verify that the concentration of each element (M9-M23) falls within the range identified by the columns min-max (N9-N23 and O9-O23).</t>
  </si>
  <si>
    <t>M9-M23</t>
  </si>
  <si>
    <t>and</t>
  </si>
  <si>
    <t xml:space="preserve">If the concentration of certain elements (M9-M23) falls far outside the threshold min-max (N9-N23 and O9-O23), it is required to adjust the quantity of the fertilizers (B25-K25) and re-check </t>
  </si>
  <si>
    <t>B26-K26</t>
  </si>
  <si>
    <t>When all limit min-max are met, in line 26 the quantity of each fertilizer (in grams) to be added to the reservoir filled with water is indicated.</t>
  </si>
  <si>
    <t>B27-K27</t>
  </si>
  <si>
    <t>Enter in line 27 the cost per kg of each fertilizer (optional)</t>
  </si>
  <si>
    <t>B28-K28</t>
  </si>
  <si>
    <t>In line 28 the cost of each fertilizer in the reservoir is indicated.</t>
  </si>
  <si>
    <t>B29</t>
  </si>
  <si>
    <t>In cell B29 the total cost of fertilizers per each reservoir is indicated.</t>
  </si>
  <si>
    <t>Only work on the green coloured cells</t>
  </si>
  <si>
    <t>Some suggestions</t>
  </si>
  <si>
    <t>Location</t>
  </si>
  <si>
    <t>Tank capacity (l)</t>
  </si>
  <si>
    <t>Amount of fertilizer for 1000 liters of NS (g)</t>
  </si>
  <si>
    <t>Amount of fertilizer per tank (g)</t>
  </si>
  <si>
    <t>Fertilizer price per kg</t>
  </si>
  <si>
    <t>Fertilizer price per tank</t>
  </si>
  <si>
    <t>Total cost of filling a tank</t>
  </si>
  <si>
    <t>ACTUAL</t>
  </si>
  <si>
    <t>FERTILIZER CONCENTRATION (g/L)</t>
  </si>
  <si>
    <r>
      <t>1)</t>
    </r>
    <r>
      <rPr>
        <sz val="7"/>
        <color theme="1"/>
        <rFont val="Times New Roman"/>
        <family val="1"/>
      </rPr>
      <t xml:space="preserve">      </t>
    </r>
    <r>
      <rPr>
        <sz val="12"/>
        <color theme="1"/>
        <rFont val="Times New Roman"/>
        <family val="1"/>
      </rPr>
      <t xml:space="preserve">The amount of the fertilizer with microelements (Fe, Cu, Zn, Mn, Mo) usually ranges 50 to 250 grams per 1000 liters of </t>
    </r>
    <r>
      <rPr>
        <i/>
        <sz val="12"/>
        <color theme="1"/>
        <rFont val="Times New Roman"/>
        <family val="1"/>
      </rPr>
      <t>NS</t>
    </r>
    <r>
      <rPr>
        <sz val="12"/>
        <color theme="1"/>
        <rFont val="Times New Roman"/>
        <family val="1"/>
      </rPr>
      <t>. Start to define the nutrient solution from this fertilizer, with an amount of 100-200 g.</t>
    </r>
  </si>
  <si>
    <r>
      <t>2)</t>
    </r>
    <r>
      <rPr>
        <sz val="7"/>
        <color theme="1"/>
        <rFont val="Times New Roman"/>
        <family val="1"/>
      </rPr>
      <t xml:space="preserve">      </t>
    </r>
    <r>
      <rPr>
        <sz val="12"/>
        <color theme="1"/>
        <rFont val="Times New Roman"/>
        <family val="1"/>
      </rPr>
      <t>The amount of fertilizer with macro-elements (N, P</t>
    </r>
    <r>
      <rPr>
        <vertAlign val="subscript"/>
        <sz val="12"/>
        <color theme="1"/>
        <rFont val="Times New Roman"/>
        <family val="1"/>
      </rPr>
      <t>2</t>
    </r>
    <r>
      <rPr>
        <sz val="12"/>
        <color theme="1"/>
        <rFont val="Times New Roman"/>
        <family val="1"/>
      </rPr>
      <t>O</t>
    </r>
    <r>
      <rPr>
        <vertAlign val="subscript"/>
        <sz val="12"/>
        <color theme="1"/>
        <rFont val="Times New Roman"/>
        <family val="1"/>
      </rPr>
      <t>5</t>
    </r>
    <r>
      <rPr>
        <sz val="12"/>
        <color theme="1"/>
        <rFont val="Times New Roman"/>
        <family val="1"/>
      </rPr>
      <t>, K</t>
    </r>
    <r>
      <rPr>
        <vertAlign val="subscript"/>
        <sz val="12"/>
        <color theme="1"/>
        <rFont val="Times New Roman"/>
        <family val="1"/>
      </rPr>
      <t>2</t>
    </r>
    <r>
      <rPr>
        <sz val="12"/>
        <color theme="1"/>
        <rFont val="Times New Roman"/>
        <family val="1"/>
      </rPr>
      <t xml:space="preserve">O, S, MgO, CaO), usually ranges 250 to 1000 grams per 1000 liters of </t>
    </r>
    <r>
      <rPr>
        <i/>
        <sz val="12"/>
        <color theme="1"/>
        <rFont val="Times New Roman"/>
        <family val="1"/>
      </rPr>
      <t>NS</t>
    </r>
    <r>
      <rPr>
        <sz val="12"/>
        <color theme="1"/>
        <rFont val="Times New Roman"/>
        <family val="1"/>
      </rPr>
      <t>. Start including 500 to 750 grams.</t>
    </r>
  </si>
  <si>
    <r>
      <t>3)</t>
    </r>
    <r>
      <rPr>
        <sz val="7"/>
        <color theme="1"/>
        <rFont val="Times New Roman"/>
        <family val="1"/>
      </rPr>
      <t xml:space="preserve">      </t>
    </r>
    <r>
      <rPr>
        <sz val="12"/>
        <color theme="1"/>
        <rFont val="Times New Roman"/>
        <family val="1"/>
      </rPr>
      <t xml:space="preserve">While adding fertilizers, check that the total fertilizer concentration in the </t>
    </r>
    <r>
      <rPr>
        <i/>
        <sz val="12"/>
        <color theme="1"/>
        <rFont val="Times New Roman"/>
        <family val="1"/>
      </rPr>
      <t>NS</t>
    </r>
    <r>
      <rPr>
        <sz val="12"/>
        <color theme="1"/>
        <rFont val="Times New Roman"/>
        <family val="1"/>
      </rPr>
      <t xml:space="preserve"> (cell O27) ranges 1 to 3 grams per litre (as reported in cells O28 and O29). This should result in a proper EC value (cell M25).</t>
    </r>
  </si>
  <si>
    <r>
      <t>4)</t>
    </r>
    <r>
      <rPr>
        <sz val="7"/>
        <color theme="1"/>
        <rFont val="Times New Roman"/>
        <family val="1"/>
      </rPr>
      <t xml:space="preserve">      </t>
    </r>
    <r>
      <rPr>
        <sz val="12"/>
        <color theme="1"/>
        <rFont val="Times New Roman"/>
        <family val="1"/>
      </rPr>
      <t>In a warm and dry location or season, it is advisable to reduce the strength of the nutrient solution, by limiting the EC value to 1.4-1.8 dS m</t>
    </r>
    <r>
      <rPr>
        <vertAlign val="superscript"/>
        <sz val="12"/>
        <color theme="1"/>
        <rFont val="Times New Roman"/>
        <family val="1"/>
      </rPr>
      <t>-1</t>
    </r>
    <r>
      <rPr>
        <sz val="12"/>
        <color theme="1"/>
        <rFont val="Times New Roman"/>
        <family val="1"/>
      </rPr>
      <t xml:space="preserve">. In cool and rainy climates, instead the EC of the </t>
    </r>
    <r>
      <rPr>
        <i/>
        <sz val="12"/>
        <color theme="1"/>
        <rFont val="Times New Roman"/>
        <family val="1"/>
      </rPr>
      <t>NS</t>
    </r>
    <r>
      <rPr>
        <sz val="12"/>
        <color theme="1"/>
        <rFont val="Times New Roman"/>
        <family val="1"/>
      </rPr>
      <t xml:space="preserve"> may be enhanced up to 2.5 dS m</t>
    </r>
    <r>
      <rPr>
        <vertAlign val="superscript"/>
        <sz val="12"/>
        <color theme="1"/>
        <rFont val="Times New Roman"/>
        <family val="1"/>
      </rPr>
      <t>-1</t>
    </r>
    <r>
      <rPr>
        <sz val="12"/>
        <color theme="1"/>
        <rFont val="Times New Roman"/>
        <family val="1"/>
      </rPr>
      <t xml:space="preserve">. If in the determination of the </t>
    </r>
    <r>
      <rPr>
        <i/>
        <sz val="12"/>
        <color theme="1"/>
        <rFont val="Times New Roman"/>
        <family val="1"/>
      </rPr>
      <t>NS</t>
    </r>
    <r>
      <rPr>
        <sz val="12"/>
        <color theme="1"/>
        <rFont val="Times New Roman"/>
        <family val="1"/>
      </rPr>
      <t xml:space="preserve"> the EC values cannot fall within these thresholds, it is advisable to carefully check plant response and if salt stress symptoms occur (yellowing and burning of the leaf margins), follow this procedure:</t>
    </r>
  </si>
  <si>
    <r>
      <t>a.</t>
    </r>
    <r>
      <rPr>
        <sz val="7"/>
        <color theme="1"/>
        <rFont val="Times New Roman"/>
        <family val="1"/>
      </rPr>
      <t xml:space="preserve">       </t>
    </r>
    <r>
      <rPr>
        <sz val="12"/>
        <color theme="1"/>
        <rFont val="Times New Roman"/>
        <family val="1"/>
      </rPr>
      <t>Reduce the amount of each fertilizer in measure of 20-30% (excluding the fertilizer with micro-elements);</t>
    </r>
  </si>
  <si>
    <r>
      <t>b.</t>
    </r>
    <r>
      <rPr>
        <sz val="7"/>
        <color theme="1"/>
        <rFont val="Times New Roman"/>
        <family val="1"/>
      </rPr>
      <t xml:space="preserve">      </t>
    </r>
    <r>
      <rPr>
        <sz val="12"/>
        <color theme="1"/>
        <rFont val="Times New Roman"/>
        <family val="1"/>
      </rPr>
      <t>Reduce intervals between irrigations and shorten irrigation time;</t>
    </r>
  </si>
  <si>
    <r>
      <t>c.</t>
    </r>
    <r>
      <rPr>
        <sz val="7"/>
        <color theme="1"/>
        <rFont val="Times New Roman"/>
        <family val="1"/>
      </rPr>
      <t xml:space="preserve">       </t>
    </r>
    <r>
      <rPr>
        <sz val="12"/>
        <color theme="1"/>
        <rFont val="Times New Roman"/>
        <family val="1"/>
      </rPr>
      <t xml:space="preserve">Once every ten days perform an irrigation with water only. </t>
    </r>
  </si>
  <si>
    <t>Blu</t>
  </si>
  <si>
    <t>NitroK</t>
  </si>
  <si>
    <t>solfato ammonico</t>
  </si>
  <si>
    <t>nitrato di calcio</t>
  </si>
</sst>
</file>

<file path=xl/styles.xml><?xml version="1.0" encoding="utf-8"?>
<styleSheet xmlns="http://schemas.openxmlformats.org/spreadsheetml/2006/main">
  <numFmts count="4">
    <numFmt numFmtId="164" formatCode="0.000"/>
    <numFmt numFmtId="165" formatCode="0.0000"/>
    <numFmt numFmtId="166" formatCode="0.00000"/>
    <numFmt numFmtId="167" formatCode="0.000000"/>
  </numFmts>
  <fonts count="31">
    <font>
      <sz val="12"/>
      <color theme="1"/>
      <name val="Calibri"/>
      <family val="2"/>
      <scheme val="minor"/>
    </font>
    <font>
      <b/>
      <sz val="11"/>
      <name val="Arial"/>
      <family val="2"/>
    </font>
    <font>
      <b/>
      <sz val="11"/>
      <color indexed="12"/>
      <name val="Arial"/>
      <family val="2"/>
    </font>
    <font>
      <b/>
      <sz val="11"/>
      <color indexed="10"/>
      <name val="Arial"/>
      <family val="2"/>
    </font>
    <font>
      <b/>
      <sz val="11"/>
      <color indexed="17"/>
      <name val="Arial"/>
      <family val="2"/>
    </font>
    <font>
      <sz val="11"/>
      <name val="Arial"/>
      <family val="2"/>
    </font>
    <font>
      <u/>
      <sz val="12"/>
      <color theme="10"/>
      <name val="Calibri"/>
      <family val="2"/>
      <scheme val="minor"/>
    </font>
    <font>
      <b/>
      <sz val="12"/>
      <color theme="1"/>
      <name val="Calibri"/>
      <family val="2"/>
      <scheme val="minor"/>
    </font>
    <font>
      <sz val="11"/>
      <color theme="1"/>
      <name val="Arial"/>
      <family val="2"/>
    </font>
    <font>
      <b/>
      <sz val="11"/>
      <color theme="1"/>
      <name val="Arial"/>
      <family val="2"/>
    </font>
    <font>
      <b/>
      <sz val="11"/>
      <color rgb="FFFF0000"/>
      <name val="Arial"/>
      <family val="2"/>
    </font>
    <font>
      <b/>
      <sz val="14"/>
      <color rgb="FFFF0000"/>
      <name val="Arial"/>
      <family val="2"/>
    </font>
    <font>
      <sz val="12"/>
      <color theme="1"/>
      <name val="Arial"/>
      <family val="2"/>
    </font>
    <font>
      <i/>
      <sz val="28"/>
      <color theme="1"/>
      <name val="Arial"/>
      <family val="2"/>
    </font>
    <font>
      <sz val="28"/>
      <color theme="1"/>
      <name val="Arial"/>
      <family val="2"/>
    </font>
    <font>
      <b/>
      <sz val="48"/>
      <color rgb="FFFF0000"/>
      <name val="Arial"/>
      <family val="2"/>
    </font>
    <font>
      <i/>
      <sz val="26"/>
      <color theme="1"/>
      <name val="Arial"/>
      <family val="2"/>
    </font>
    <font>
      <b/>
      <sz val="12"/>
      <color theme="1"/>
      <name val="Arial"/>
      <family val="2"/>
    </font>
    <font>
      <b/>
      <sz val="12"/>
      <color rgb="FFFF0000"/>
      <name val="Arial"/>
      <family val="2"/>
    </font>
    <font>
      <b/>
      <i/>
      <sz val="28"/>
      <color rgb="FFFF0000"/>
      <name val="Arial"/>
      <family val="2"/>
    </font>
    <font>
      <sz val="24"/>
      <color rgb="FF0000FF"/>
      <name val="Arial"/>
      <family val="2"/>
    </font>
    <font>
      <b/>
      <sz val="14"/>
      <color theme="1"/>
      <name val="Arial"/>
      <family val="2"/>
    </font>
    <font>
      <b/>
      <sz val="14"/>
      <name val="Arial"/>
      <family val="2"/>
    </font>
    <font>
      <b/>
      <sz val="18"/>
      <color rgb="FFFF0000"/>
      <name val="Arial"/>
      <family val="2"/>
    </font>
    <font>
      <b/>
      <sz val="11"/>
      <color rgb="FF008000"/>
      <name val="Arial"/>
      <family val="2"/>
    </font>
    <font>
      <u/>
      <sz val="12"/>
      <color theme="11"/>
      <name val="Calibri"/>
      <family val="2"/>
      <scheme val="minor"/>
    </font>
    <font>
      <sz val="12"/>
      <color theme="1"/>
      <name val="Times New Roman"/>
      <family val="1"/>
    </font>
    <font>
      <vertAlign val="subscript"/>
      <sz val="12"/>
      <color theme="1"/>
      <name val="Times New Roman"/>
      <family val="1"/>
    </font>
    <font>
      <sz val="7"/>
      <color theme="1"/>
      <name val="Times New Roman"/>
      <family val="1"/>
    </font>
    <font>
      <i/>
      <sz val="12"/>
      <color theme="1"/>
      <name val="Times New Roman"/>
      <family val="1"/>
    </font>
    <font>
      <vertAlign val="superscript"/>
      <sz val="12"/>
      <color theme="1"/>
      <name val="Times New Roman"/>
      <family val="1"/>
    </font>
  </fonts>
  <fills count="12">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7" tint="0.59999389629810485"/>
        <bgColor indexed="64"/>
      </patternFill>
    </fill>
  </fills>
  <borders count="25">
    <border>
      <left/>
      <right/>
      <top/>
      <bottom/>
      <diagonal/>
    </border>
    <border>
      <left style="thick">
        <color auto="1"/>
      </left>
      <right style="thick">
        <color auto="1"/>
      </right>
      <top style="thick">
        <color auto="1"/>
      </top>
      <bottom style="thick">
        <color auto="1"/>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diagonal/>
    </border>
    <border>
      <left/>
      <right style="medium">
        <color auto="1"/>
      </right>
      <top/>
      <bottom/>
      <diagonal/>
    </border>
    <border>
      <left style="thin">
        <color auto="1"/>
      </left>
      <right style="thick">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diagonal/>
    </border>
  </borders>
  <cellStyleXfs count="13">
    <xf numFmtId="0" fontId="0" fillId="0" borderId="0"/>
    <xf numFmtId="0" fontId="6"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135">
    <xf numFmtId="0" fontId="0" fillId="0" borderId="0" xfId="0"/>
    <xf numFmtId="0" fontId="1" fillId="5" borderId="1" xfId="0" applyFont="1" applyFill="1" applyBorder="1" applyAlignment="1" applyProtection="1">
      <alignment horizontal="center" vertical="center"/>
      <protection locked="0" hidden="1"/>
    </xf>
    <xf numFmtId="0" fontId="8" fillId="6" borderId="2" xfId="0" applyFont="1" applyFill="1" applyBorder="1" applyProtection="1">
      <protection hidden="1"/>
    </xf>
    <xf numFmtId="0" fontId="8" fillId="6" borderId="0" xfId="0" applyFont="1" applyFill="1" applyProtection="1">
      <protection hidden="1"/>
    </xf>
    <xf numFmtId="1" fontId="8" fillId="6" borderId="2" xfId="0" applyNumberFormat="1" applyFont="1" applyFill="1" applyBorder="1" applyAlignment="1" applyProtection="1">
      <alignment horizontal="center"/>
      <protection hidden="1"/>
    </xf>
    <xf numFmtId="0" fontId="1" fillId="6" borderId="2" xfId="0" applyFont="1" applyFill="1" applyBorder="1" applyProtection="1">
      <protection hidden="1"/>
    </xf>
    <xf numFmtId="164" fontId="1" fillId="6" borderId="2" xfId="0" applyNumberFormat="1" applyFont="1" applyFill="1" applyBorder="1" applyProtection="1">
      <protection hidden="1"/>
    </xf>
    <xf numFmtId="0" fontId="1" fillId="3" borderId="1" xfId="0" applyFont="1" applyFill="1" applyBorder="1" applyAlignment="1" applyProtection="1">
      <alignment horizontal="center" vertical="center"/>
      <protection locked="0" hidden="1"/>
    </xf>
    <xf numFmtId="0" fontId="8" fillId="6" borderId="0" xfId="0" applyFont="1" applyFill="1" applyBorder="1" applyProtection="1">
      <protection hidden="1"/>
    </xf>
    <xf numFmtId="1" fontId="8" fillId="6" borderId="0" xfId="0" applyNumberFormat="1" applyFont="1" applyFill="1" applyBorder="1" applyAlignment="1" applyProtection="1">
      <alignment horizontal="center"/>
      <protection hidden="1"/>
    </xf>
    <xf numFmtId="2" fontId="8" fillId="6" borderId="0" xfId="0" applyNumberFormat="1" applyFont="1" applyFill="1" applyBorder="1" applyProtection="1">
      <protection hidden="1"/>
    </xf>
    <xf numFmtId="164" fontId="8" fillId="6" borderId="0" xfId="0" applyNumberFormat="1" applyFont="1" applyFill="1" applyBorder="1" applyProtection="1">
      <protection hidden="1"/>
    </xf>
    <xf numFmtId="0" fontId="1" fillId="6" borderId="0" xfId="0"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wrapText="1"/>
      <protection hidden="1"/>
    </xf>
    <xf numFmtId="0" fontId="2" fillId="6" borderId="0" xfId="0" applyFont="1" applyFill="1" applyProtection="1">
      <protection hidden="1"/>
    </xf>
    <xf numFmtId="0" fontId="3" fillId="6" borderId="0" xfId="0" applyFont="1" applyFill="1" applyProtection="1">
      <protection hidden="1"/>
    </xf>
    <xf numFmtId="1" fontId="8" fillId="6" borderId="0" xfId="0" applyNumberFormat="1" applyFont="1" applyFill="1" applyAlignment="1" applyProtection="1">
      <alignment horizontal="center"/>
      <protection hidden="1"/>
    </xf>
    <xf numFmtId="2" fontId="8" fillId="6" borderId="0" xfId="0" applyNumberFormat="1" applyFont="1" applyFill="1" applyProtection="1">
      <protection hidden="1"/>
    </xf>
    <xf numFmtId="164" fontId="8" fillId="6" borderId="0" xfId="0" applyNumberFormat="1" applyFont="1" applyFill="1" applyProtection="1">
      <protection hidden="1"/>
    </xf>
    <xf numFmtId="0" fontId="9" fillId="5" borderId="3" xfId="0" applyFont="1" applyFill="1" applyBorder="1" applyAlignment="1" applyProtection="1">
      <alignment vertical="center"/>
      <protection hidden="1"/>
    </xf>
    <xf numFmtId="0" fontId="9" fillId="7" borderId="4" xfId="0" applyFont="1" applyFill="1" applyBorder="1" applyAlignment="1" applyProtection="1">
      <alignment horizontal="center" vertical="center" wrapText="1"/>
      <protection locked="0" hidden="1"/>
    </xf>
    <xf numFmtId="0" fontId="9" fillId="7" borderId="5" xfId="0" applyFont="1" applyFill="1" applyBorder="1" applyAlignment="1" applyProtection="1">
      <alignment horizontal="center" vertical="center" wrapText="1"/>
      <protection locked="0" hidden="1"/>
    </xf>
    <xf numFmtId="0" fontId="9" fillId="7" borderId="6" xfId="0" applyFont="1" applyFill="1" applyBorder="1" applyAlignment="1" applyProtection="1">
      <alignment horizontal="center" vertical="center" wrapText="1"/>
      <protection locked="0" hidden="1"/>
    </xf>
    <xf numFmtId="0" fontId="9" fillId="0" borderId="7" xfId="0" applyFont="1" applyBorder="1" applyAlignment="1" applyProtection="1">
      <alignment vertical="center"/>
      <protection hidden="1"/>
    </xf>
    <xf numFmtId="0" fontId="8" fillId="0" borderId="0" xfId="0" applyFont="1" applyBorder="1" applyAlignment="1" applyProtection="1">
      <alignment horizontal="center" vertical="center" wrapText="1"/>
      <protection hidden="1"/>
    </xf>
    <xf numFmtId="2" fontId="8" fillId="0" borderId="0" xfId="0" applyNumberFormat="1"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6" borderId="0" xfId="0" applyFont="1" applyFill="1" applyAlignment="1" applyProtection="1">
      <alignment horizontal="center" vertical="center" wrapText="1"/>
      <protection hidden="1"/>
    </xf>
    <xf numFmtId="0" fontId="8" fillId="8" borderId="8" xfId="0" applyFont="1" applyFill="1" applyBorder="1" applyProtection="1">
      <protection hidden="1"/>
    </xf>
    <xf numFmtId="165" fontId="4" fillId="8" borderId="9" xfId="0" applyNumberFormat="1" applyFont="1" applyFill="1" applyBorder="1" applyAlignment="1" applyProtection="1">
      <alignment horizontal="center"/>
      <protection hidden="1"/>
    </xf>
    <xf numFmtId="165" fontId="4" fillId="8" borderId="10" xfId="0" applyNumberFormat="1" applyFont="1" applyFill="1" applyBorder="1" applyAlignment="1" applyProtection="1">
      <alignment horizontal="center"/>
      <protection hidden="1"/>
    </xf>
    <xf numFmtId="0" fontId="9" fillId="0" borderId="11" xfId="0" applyFont="1" applyBorder="1" applyProtection="1">
      <protection hidden="1"/>
    </xf>
    <xf numFmtId="0" fontId="10" fillId="0" borderId="0" xfId="0" applyFont="1" applyBorder="1" applyAlignment="1" applyProtection="1">
      <alignment horizontal="center"/>
      <protection hidden="1"/>
    </xf>
    <xf numFmtId="0" fontId="9" fillId="0" borderId="0" xfId="0" applyFont="1" applyBorder="1" applyAlignment="1" applyProtection="1">
      <alignment horizontal="center"/>
      <protection hidden="1"/>
    </xf>
    <xf numFmtId="0" fontId="9" fillId="0" borderId="12" xfId="0" applyFont="1" applyBorder="1" applyAlignment="1" applyProtection="1">
      <alignment horizontal="center"/>
      <protection hidden="1"/>
    </xf>
    <xf numFmtId="0" fontId="5" fillId="0" borderId="0" xfId="0" applyFont="1" applyBorder="1" applyProtection="1">
      <protection hidden="1"/>
    </xf>
    <xf numFmtId="2" fontId="1" fillId="0" borderId="0" xfId="0" applyNumberFormat="1" applyFont="1" applyBorder="1" applyProtection="1">
      <protection hidden="1"/>
    </xf>
    <xf numFmtId="0" fontId="1" fillId="4" borderId="0" xfId="0" applyFont="1" applyFill="1" applyBorder="1" applyAlignment="1" applyProtection="1">
      <alignment horizontal="center"/>
      <protection hidden="1"/>
    </xf>
    <xf numFmtId="0" fontId="9" fillId="4" borderId="0" xfId="0" applyFont="1" applyFill="1" applyBorder="1" applyProtection="1">
      <protection hidden="1"/>
    </xf>
    <xf numFmtId="0" fontId="8" fillId="0" borderId="0" xfId="0" applyFont="1" applyBorder="1" applyProtection="1">
      <protection hidden="1"/>
    </xf>
    <xf numFmtId="0" fontId="8" fillId="0" borderId="0" xfId="0" applyFont="1" applyProtection="1">
      <protection hidden="1"/>
    </xf>
    <xf numFmtId="0" fontId="8" fillId="0" borderId="0" xfId="0" applyFont="1" applyAlignment="1" applyProtection="1">
      <alignment horizontal="center"/>
      <protection hidden="1"/>
    </xf>
    <xf numFmtId="0" fontId="1" fillId="5" borderId="8" xfId="0" applyFont="1" applyFill="1" applyBorder="1" applyProtection="1">
      <protection hidden="1"/>
    </xf>
    <xf numFmtId="2" fontId="9" fillId="7" borderId="9" xfId="0" applyNumberFormat="1" applyFont="1" applyFill="1" applyBorder="1" applyAlignment="1" applyProtection="1">
      <alignment horizontal="left"/>
      <protection locked="0" hidden="1"/>
    </xf>
    <xf numFmtId="2" fontId="9" fillId="7" borderId="10" xfId="0" applyNumberFormat="1" applyFont="1" applyFill="1" applyBorder="1" applyAlignment="1" applyProtection="1">
      <alignment horizontal="left"/>
      <protection locked="0" hidden="1"/>
    </xf>
    <xf numFmtId="0" fontId="1" fillId="0" borderId="11" xfId="0" applyFont="1" applyBorder="1" applyProtection="1">
      <protection hidden="1"/>
    </xf>
    <xf numFmtId="2" fontId="10" fillId="0" borderId="0" xfId="0" applyNumberFormat="1" applyFont="1" applyBorder="1" applyAlignment="1" applyProtection="1">
      <alignment horizontal="center"/>
      <protection hidden="1"/>
    </xf>
    <xf numFmtId="2" fontId="5" fillId="0" borderId="0" xfId="0" applyNumberFormat="1" applyFont="1" applyBorder="1" applyProtection="1">
      <protection hidden="1"/>
    </xf>
    <xf numFmtId="164" fontId="3" fillId="4" borderId="0" xfId="0" applyNumberFormat="1" applyFont="1" applyFill="1" applyBorder="1" applyProtection="1">
      <protection hidden="1"/>
    </xf>
    <xf numFmtId="166" fontId="3" fillId="4" borderId="0" xfId="0" applyNumberFormat="1" applyFont="1" applyFill="1" applyBorder="1" applyProtection="1">
      <protection hidden="1"/>
    </xf>
    <xf numFmtId="167" fontId="3" fillId="4" borderId="0" xfId="0" applyNumberFormat="1" applyFont="1" applyFill="1" applyBorder="1" applyProtection="1">
      <protection hidden="1"/>
    </xf>
    <xf numFmtId="2" fontId="8" fillId="0" borderId="0" xfId="0" applyNumberFormat="1" applyFont="1" applyProtection="1">
      <protection hidden="1"/>
    </xf>
    <xf numFmtId="2" fontId="1" fillId="0" borderId="0" xfId="0" applyNumberFormat="1" applyFont="1" applyBorder="1" applyAlignment="1" applyProtection="1">
      <alignment horizontal="center"/>
      <protection hidden="1"/>
    </xf>
    <xf numFmtId="2" fontId="1" fillId="0" borderId="12" xfId="0" applyNumberFormat="1" applyFont="1" applyBorder="1" applyAlignment="1" applyProtection="1">
      <alignment horizontal="center"/>
      <protection hidden="1"/>
    </xf>
    <xf numFmtId="0" fontId="1" fillId="0" borderId="11" xfId="0" applyFont="1" applyBorder="1" applyAlignment="1" applyProtection="1">
      <alignment horizontal="left"/>
      <protection hidden="1"/>
    </xf>
    <xf numFmtId="0" fontId="9" fillId="5" borderId="8" xfId="0" applyFont="1" applyFill="1" applyBorder="1" applyProtection="1">
      <protection hidden="1"/>
    </xf>
    <xf numFmtId="2" fontId="1" fillId="7" borderId="9" xfId="0" applyNumberFormat="1" applyFont="1" applyFill="1" applyBorder="1" applyAlignment="1" applyProtection="1">
      <alignment horizontal="left"/>
      <protection locked="0" hidden="1"/>
    </xf>
    <xf numFmtId="0" fontId="9" fillId="0" borderId="11" xfId="0" applyFont="1" applyBorder="1" applyAlignment="1" applyProtection="1">
      <alignment horizontal="left"/>
      <protection hidden="1"/>
    </xf>
    <xf numFmtId="165" fontId="9" fillId="7" borderId="9" xfId="0" applyNumberFormat="1" applyFont="1" applyFill="1" applyBorder="1" applyAlignment="1" applyProtection="1">
      <alignment horizontal="left"/>
      <protection locked="0" hidden="1"/>
    </xf>
    <xf numFmtId="165" fontId="1" fillId="7" borderId="9" xfId="0" applyNumberFormat="1" applyFont="1" applyFill="1" applyBorder="1" applyAlignment="1" applyProtection="1">
      <alignment horizontal="left"/>
      <protection locked="0" hidden="1"/>
    </xf>
    <xf numFmtId="165" fontId="9" fillId="7" borderId="10" xfId="0" applyNumberFormat="1" applyFont="1" applyFill="1" applyBorder="1" applyAlignment="1" applyProtection="1">
      <alignment horizontal="left"/>
      <protection locked="0" hidden="1"/>
    </xf>
    <xf numFmtId="0" fontId="8" fillId="9" borderId="8" xfId="0" applyFont="1" applyFill="1" applyBorder="1" applyProtection="1">
      <protection hidden="1"/>
    </xf>
    <xf numFmtId="0" fontId="8" fillId="9" borderId="9" xfId="0" applyFont="1" applyFill="1" applyBorder="1" applyProtection="1">
      <protection hidden="1"/>
    </xf>
    <xf numFmtId="0" fontId="1" fillId="9" borderId="9" xfId="0" applyFont="1" applyFill="1" applyBorder="1" applyProtection="1">
      <protection hidden="1"/>
    </xf>
    <xf numFmtId="0" fontId="8" fillId="9" borderId="10" xfId="0" applyFont="1" applyFill="1" applyBorder="1" applyProtection="1">
      <protection hidden="1"/>
    </xf>
    <xf numFmtId="1" fontId="8" fillId="6" borderId="11" xfId="0" applyNumberFormat="1" applyFont="1" applyFill="1" applyBorder="1" applyAlignment="1" applyProtection="1">
      <alignment horizontal="center"/>
      <protection hidden="1"/>
    </xf>
    <xf numFmtId="1" fontId="8" fillId="6" borderId="12" xfId="0" applyNumberFormat="1" applyFont="1" applyFill="1" applyBorder="1" applyAlignment="1" applyProtection="1">
      <alignment horizontal="center"/>
      <protection hidden="1"/>
    </xf>
    <xf numFmtId="164" fontId="8" fillId="6" borderId="0" xfId="0" applyNumberFormat="1" applyFont="1" applyFill="1" applyBorder="1" applyAlignment="1" applyProtection="1">
      <alignment horizontal="center"/>
      <protection hidden="1"/>
    </xf>
    <xf numFmtId="167" fontId="8" fillId="6" borderId="0" xfId="0" applyNumberFormat="1" applyFont="1" applyFill="1" applyBorder="1" applyProtection="1">
      <protection hidden="1"/>
    </xf>
    <xf numFmtId="0" fontId="3" fillId="6" borderId="0" xfId="0" applyFont="1" applyFill="1" applyBorder="1" applyProtection="1">
      <protection hidden="1"/>
    </xf>
    <xf numFmtId="0" fontId="5" fillId="6" borderId="0" xfId="0" applyFont="1" applyFill="1" applyBorder="1" applyProtection="1">
      <protection hidden="1"/>
    </xf>
    <xf numFmtId="0" fontId="1" fillId="5" borderId="8" xfId="0" applyFont="1" applyFill="1" applyBorder="1" applyAlignment="1" applyProtection="1">
      <alignment horizontal="center" vertical="center" wrapText="1"/>
      <protection hidden="1"/>
    </xf>
    <xf numFmtId="0" fontId="1" fillId="2" borderId="14" xfId="0" applyFont="1" applyFill="1" applyBorder="1" applyAlignment="1" applyProtection="1">
      <alignment horizontal="center" vertical="center"/>
      <protection hidden="1"/>
    </xf>
    <xf numFmtId="164" fontId="1" fillId="2" borderId="15" xfId="0" applyNumberFormat="1" applyFont="1" applyFill="1" applyBorder="1" applyAlignment="1" applyProtection="1">
      <alignment horizontal="center" vertical="center"/>
      <protection hidden="1"/>
    </xf>
    <xf numFmtId="1" fontId="8" fillId="6" borderId="16" xfId="0" applyNumberFormat="1" applyFont="1" applyFill="1" applyBorder="1" applyAlignment="1" applyProtection="1">
      <alignment horizontal="center"/>
      <protection hidden="1"/>
    </xf>
    <xf numFmtId="1" fontId="8" fillId="6" borderId="17" xfId="0" applyNumberFormat="1" applyFont="1" applyFill="1" applyBorder="1" applyAlignment="1" applyProtection="1">
      <alignment horizontal="center"/>
      <protection hidden="1"/>
    </xf>
    <xf numFmtId="0" fontId="10" fillId="8" borderId="8" xfId="0" applyFont="1" applyFill="1" applyBorder="1" applyAlignment="1" applyProtection="1">
      <alignment horizontal="center" vertical="center" wrapText="1"/>
      <protection hidden="1"/>
    </xf>
    <xf numFmtId="164" fontId="8" fillId="0" borderId="0" xfId="0" applyNumberFormat="1" applyFont="1" applyFill="1" applyBorder="1" applyAlignment="1" applyProtection="1">
      <alignment horizontal="center"/>
      <protection hidden="1"/>
    </xf>
    <xf numFmtId="167" fontId="8" fillId="0" borderId="0" xfId="0" applyNumberFormat="1" applyFont="1" applyFill="1" applyBorder="1" applyProtection="1">
      <protection hidden="1"/>
    </xf>
    <xf numFmtId="0" fontId="8" fillId="0" borderId="0" xfId="0" applyFont="1" applyFill="1" applyBorder="1" applyProtection="1">
      <protection hidden="1"/>
    </xf>
    <xf numFmtId="0" fontId="3" fillId="0" borderId="0" xfId="0" applyFont="1" applyFill="1" applyBorder="1" applyProtection="1">
      <protection hidden="1"/>
    </xf>
    <xf numFmtId="0" fontId="9" fillId="5" borderId="8" xfId="0" applyFont="1" applyFill="1" applyBorder="1" applyAlignment="1" applyProtection="1">
      <alignment horizontal="center" vertical="center" wrapText="1"/>
      <protection hidden="1"/>
    </xf>
    <xf numFmtId="0" fontId="10" fillId="10" borderId="8" xfId="0" applyFont="1" applyFill="1" applyBorder="1" applyAlignment="1" applyProtection="1">
      <alignment horizontal="center" vertical="center"/>
      <protection hidden="1"/>
    </xf>
    <xf numFmtId="2" fontId="10" fillId="10" borderId="18" xfId="0" applyNumberFormat="1" applyFont="1" applyFill="1" applyBorder="1" applyAlignment="1" applyProtection="1">
      <alignment horizontal="center" vertical="center"/>
      <protection hidden="1"/>
    </xf>
    <xf numFmtId="0" fontId="10" fillId="8" borderId="19" xfId="0" applyFont="1" applyFill="1" applyBorder="1" applyAlignment="1" applyProtection="1">
      <alignment horizontal="center" vertical="center" wrapText="1"/>
      <protection hidden="1"/>
    </xf>
    <xf numFmtId="0" fontId="9" fillId="10" borderId="8" xfId="0" applyFont="1" applyFill="1" applyBorder="1" applyAlignment="1" applyProtection="1">
      <alignment horizontal="center" vertical="center"/>
      <protection hidden="1"/>
    </xf>
    <xf numFmtId="2" fontId="9" fillId="10" borderId="18" xfId="0" applyNumberFormat="1" applyFont="1" applyFill="1" applyBorder="1" applyAlignment="1" applyProtection="1">
      <alignment horizontal="center" vertical="center"/>
      <protection hidden="1"/>
    </xf>
    <xf numFmtId="0" fontId="8" fillId="0" borderId="0" xfId="0" applyFont="1" applyFill="1" applyProtection="1">
      <protection hidden="1"/>
    </xf>
    <xf numFmtId="0" fontId="10" fillId="8" borderId="23" xfId="0" applyFont="1" applyFill="1" applyBorder="1" applyAlignment="1" applyProtection="1">
      <alignment horizontal="center" vertical="center" wrapText="1"/>
      <protection hidden="1"/>
    </xf>
    <xf numFmtId="0" fontId="11" fillId="8" borderId="22" xfId="0" applyFont="1" applyFill="1" applyBorder="1" applyAlignment="1" applyProtection="1">
      <alignment horizontal="center" vertical="center"/>
      <protection hidden="1"/>
    </xf>
    <xf numFmtId="0" fontId="8" fillId="6" borderId="0" xfId="0" applyFont="1" applyFill="1" applyAlignment="1" applyProtection="1">
      <alignment horizontal="center" vertical="center"/>
      <protection hidden="1"/>
    </xf>
    <xf numFmtId="0" fontId="9" fillId="10" borderId="23" xfId="0" applyFont="1" applyFill="1" applyBorder="1" applyAlignment="1" applyProtection="1">
      <alignment horizontal="center" vertical="center"/>
      <protection hidden="1"/>
    </xf>
    <xf numFmtId="2" fontId="9" fillId="10" borderId="22" xfId="0" applyNumberFormat="1" applyFont="1" applyFill="1" applyBorder="1" applyAlignment="1" applyProtection="1">
      <alignment horizontal="center" vertical="center"/>
      <protection hidden="1"/>
    </xf>
    <xf numFmtId="0" fontId="12" fillId="6" borderId="0" xfId="0" applyFont="1" applyFill="1"/>
    <xf numFmtId="0" fontId="13" fillId="6" borderId="0" xfId="0" applyFont="1" applyFill="1" applyAlignment="1">
      <alignment horizontal="center"/>
    </xf>
    <xf numFmtId="0" fontId="6" fillId="6" borderId="0" xfId="1" applyFill="1"/>
    <xf numFmtId="0" fontId="7" fillId="6" borderId="0" xfId="0" applyFont="1" applyFill="1" applyAlignment="1">
      <alignment wrapText="1"/>
    </xf>
    <xf numFmtId="0" fontId="21" fillId="7" borderId="9" xfId="0" applyFont="1" applyFill="1" applyBorder="1" applyAlignment="1" applyProtection="1">
      <alignment horizontal="center" vertical="center"/>
      <protection locked="0" hidden="1"/>
    </xf>
    <xf numFmtId="0" fontId="22" fillId="7" borderId="9" xfId="0" applyFont="1" applyFill="1" applyBorder="1" applyAlignment="1" applyProtection="1">
      <alignment horizontal="center" vertical="center"/>
      <protection locked="0" hidden="1"/>
    </xf>
    <xf numFmtId="0" fontId="21" fillId="7" borderId="13" xfId="0" applyFont="1" applyFill="1" applyBorder="1" applyAlignment="1" applyProtection="1">
      <alignment horizontal="center" vertical="center"/>
      <protection locked="0" hidden="1"/>
    </xf>
    <xf numFmtId="0" fontId="23" fillId="8" borderId="9" xfId="0" applyFont="1" applyFill="1" applyBorder="1" applyAlignment="1" applyProtection="1">
      <alignment horizontal="center" vertical="center"/>
      <protection hidden="1"/>
    </xf>
    <xf numFmtId="0" fontId="23" fillId="8" borderId="18" xfId="0" applyFont="1" applyFill="1" applyBorder="1" applyAlignment="1" applyProtection="1">
      <alignment horizontal="center" vertical="center"/>
      <protection hidden="1"/>
    </xf>
    <xf numFmtId="0" fontId="21" fillId="7" borderId="18" xfId="0" applyFont="1" applyFill="1" applyBorder="1" applyAlignment="1" applyProtection="1">
      <alignment horizontal="center" vertical="center"/>
      <protection locked="0" hidden="1"/>
    </xf>
    <xf numFmtId="0" fontId="11" fillId="8" borderId="20" xfId="0" applyFont="1" applyFill="1" applyBorder="1" applyAlignment="1" applyProtection="1">
      <alignment horizontal="center" vertical="center"/>
      <protection hidden="1"/>
    </xf>
    <xf numFmtId="0" fontId="11" fillId="8" borderId="21" xfId="0" applyFont="1" applyFill="1" applyBorder="1" applyAlignment="1" applyProtection="1">
      <alignment horizontal="center" vertical="center"/>
      <protection hidden="1"/>
    </xf>
    <xf numFmtId="0" fontId="23" fillId="8" borderId="22" xfId="0" applyFont="1" applyFill="1" applyBorder="1" applyAlignment="1" applyProtection="1">
      <alignment horizontal="center" vertical="center"/>
      <protection hidden="1"/>
    </xf>
    <xf numFmtId="0" fontId="24" fillId="8" borderId="8" xfId="0" applyFont="1" applyFill="1" applyBorder="1" applyAlignment="1" applyProtection="1">
      <alignment horizontal="right"/>
      <protection hidden="1"/>
    </xf>
    <xf numFmtId="2" fontId="4" fillId="8" borderId="9" xfId="0" applyNumberFormat="1" applyFont="1" applyFill="1" applyBorder="1" applyAlignment="1" applyProtection="1">
      <alignment horizontal="right"/>
      <protection hidden="1"/>
    </xf>
    <xf numFmtId="2" fontId="4" fillId="8" borderId="10" xfId="0" applyNumberFormat="1" applyFont="1" applyFill="1" applyBorder="1" applyAlignment="1" applyProtection="1">
      <alignment horizontal="right"/>
      <protection hidden="1"/>
    </xf>
    <xf numFmtId="2" fontId="24" fillId="8" borderId="9" xfId="0" applyNumberFormat="1" applyFont="1" applyFill="1" applyBorder="1" applyAlignment="1" applyProtection="1">
      <alignment horizontal="right"/>
      <protection hidden="1"/>
    </xf>
    <xf numFmtId="2" fontId="24" fillId="8" borderId="10" xfId="0" applyNumberFormat="1" applyFont="1" applyFill="1" applyBorder="1" applyAlignment="1" applyProtection="1">
      <alignment horizontal="right"/>
      <protection hidden="1"/>
    </xf>
    <xf numFmtId="0" fontId="5" fillId="9" borderId="9" xfId="0" applyFont="1" applyFill="1" applyBorder="1" applyProtection="1">
      <protection hidden="1"/>
    </xf>
    <xf numFmtId="2" fontId="1" fillId="11" borderId="0" xfId="0" applyNumberFormat="1" applyFont="1" applyFill="1" applyBorder="1" applyAlignment="1" applyProtection="1">
      <alignment horizontal="center"/>
      <protection hidden="1"/>
    </xf>
    <xf numFmtId="2" fontId="1" fillId="11" borderId="12" xfId="0" applyNumberFormat="1" applyFont="1" applyFill="1" applyBorder="1" applyAlignment="1" applyProtection="1">
      <alignment horizontal="center"/>
      <protection hidden="1"/>
    </xf>
    <xf numFmtId="0" fontId="26" fillId="0" borderId="0" xfId="0" applyFont="1" applyAlignment="1">
      <alignment horizontal="justify" vertical="top" wrapText="1"/>
    </xf>
    <xf numFmtId="0" fontId="12" fillId="6" borderId="0" xfId="0" applyFont="1" applyFill="1" applyAlignment="1">
      <alignment wrapText="1"/>
    </xf>
    <xf numFmtId="0" fontId="6" fillId="6" borderId="0" xfId="1" applyFill="1"/>
    <xf numFmtId="0" fontId="14" fillId="6" borderId="0" xfId="0" applyFont="1" applyFill="1" applyAlignment="1">
      <alignment horizontal="center"/>
    </xf>
    <xf numFmtId="0" fontId="15" fillId="6" borderId="0" xfId="0" applyFont="1" applyFill="1" applyAlignment="1">
      <alignment horizontal="center"/>
    </xf>
    <xf numFmtId="0" fontId="19" fillId="6" borderId="0" xfId="0" applyFont="1" applyFill="1" applyAlignment="1">
      <alignment horizontal="center"/>
    </xf>
    <xf numFmtId="0" fontId="16" fillId="6" borderId="0" xfId="0" applyFont="1" applyFill="1" applyAlignment="1">
      <alignment horizontal="center"/>
    </xf>
    <xf numFmtId="0" fontId="20" fillId="6" borderId="0" xfId="0" applyFont="1" applyFill="1" applyAlignment="1">
      <alignment horizontal="center"/>
    </xf>
    <xf numFmtId="0" fontId="17" fillId="6" borderId="0" xfId="0" applyFont="1" applyFill="1"/>
    <xf numFmtId="0" fontId="26" fillId="0" borderId="0" xfId="0" applyFont="1" applyAlignment="1">
      <alignment horizontal="justify"/>
    </xf>
    <xf numFmtId="0" fontId="0" fillId="0" borderId="0" xfId="0" applyAlignment="1"/>
    <xf numFmtId="0" fontId="7" fillId="6" borderId="0" xfId="0" applyFont="1" applyFill="1" applyAlignment="1">
      <alignment wrapText="1"/>
    </xf>
    <xf numFmtId="0" fontId="26" fillId="0" borderId="0" xfId="0" applyFont="1" applyAlignment="1">
      <alignment horizontal="justify" vertical="top" wrapText="1"/>
    </xf>
    <xf numFmtId="0" fontId="18" fillId="6" borderId="0" xfId="0" applyFont="1" applyFill="1" applyAlignment="1">
      <alignment vertical="center" wrapText="1"/>
    </xf>
    <xf numFmtId="0" fontId="26" fillId="0" borderId="16" xfId="0" applyFont="1" applyBorder="1" applyAlignment="1">
      <alignment horizontal="justify" vertical="top" wrapText="1"/>
    </xf>
    <xf numFmtId="0" fontId="26" fillId="0" borderId="7" xfId="0" applyFont="1" applyBorder="1" applyAlignment="1">
      <alignment horizontal="justify" vertical="top" wrapText="1"/>
    </xf>
    <xf numFmtId="0" fontId="9" fillId="0" borderId="7" xfId="0" applyFont="1" applyBorder="1" applyAlignment="1" applyProtection="1">
      <alignment horizontal="center" vertical="center"/>
      <protection hidden="1"/>
    </xf>
    <xf numFmtId="0" fontId="9" fillId="0" borderId="24" xfId="0" applyFont="1" applyBorder="1" applyAlignment="1" applyProtection="1">
      <alignment horizontal="center" vertical="center"/>
      <protection hidden="1"/>
    </xf>
    <xf numFmtId="164" fontId="9" fillId="3" borderId="0" xfId="0" applyNumberFormat="1" applyFont="1" applyFill="1" applyBorder="1" applyAlignment="1" applyProtection="1">
      <alignment horizontal="center" vertical="center"/>
      <protection hidden="1"/>
    </xf>
    <xf numFmtId="0" fontId="9" fillId="10" borderId="3" xfId="0" applyFont="1" applyFill="1" applyBorder="1" applyAlignment="1" applyProtection="1">
      <alignment horizontal="center" vertical="center" wrapText="1"/>
      <protection hidden="1"/>
    </xf>
    <xf numFmtId="0" fontId="9" fillId="10" borderId="6" xfId="0" applyFont="1" applyFill="1" applyBorder="1" applyAlignment="1" applyProtection="1">
      <alignment horizontal="center" vertical="center" wrapText="1"/>
      <protection hidden="1"/>
    </xf>
  </cellXfs>
  <cellStyles count="13">
    <cellStyle name="Collegamento ipertestuale" xfId="1" builtinId="8"/>
    <cellStyle name="Collegamento ipertestuale visitato" xfId="2" builtinId="9" hidden="1"/>
    <cellStyle name="Collegamento ipertestuale visitato" xfId="3" builtinId="9" hidden="1"/>
    <cellStyle name="Collegamento ipertestuale visitato" xfId="4" builtinId="9" hidden="1"/>
    <cellStyle name="Collegamento ipertestuale visitato" xfId="5" builtinId="9" hidden="1"/>
    <cellStyle name="Collegamento ipertestuale visitato" xfId="6" builtinId="9" hidden="1"/>
    <cellStyle name="Collegamento ipertestuale visitato" xfId="7" builtinId="9" hidden="1"/>
    <cellStyle name="Collegamento ipertestuale visitato" xfId="8" builtinId="9" hidden="1"/>
    <cellStyle name="Collegamento ipertestuale visitato" xfId="9" builtinId="9" hidden="1"/>
    <cellStyle name="Collegamento ipertestuale visitato" xfId="10" builtinId="9" hidden="1"/>
    <cellStyle name="Collegamento ipertestuale visitato" xfId="11" builtinId="9" hidden="1"/>
    <cellStyle name="Collegamento ipertestuale visitato" xfId="12" builtinId="9" hidden="1"/>
    <cellStyle name="Normale"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8</xdr:row>
      <xdr:rowOff>25400</xdr:rowOff>
    </xdr:from>
    <xdr:to>
      <xdr:col>11</xdr:col>
      <xdr:colOff>12700</xdr:colOff>
      <xdr:row>22</xdr:row>
      <xdr:rowOff>165100</xdr:rowOff>
    </xdr:to>
    <xdr:pic>
      <xdr:nvPicPr>
        <xdr:cNvPr id="1041" name="Immagine 1" descr="logo_DiSTA.bmp"/>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838200" y="2984500"/>
          <a:ext cx="8255000" cy="28067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177800</xdr:colOff>
      <xdr:row>25</xdr:row>
      <xdr:rowOff>38100</xdr:rowOff>
    </xdr:from>
    <xdr:to>
      <xdr:col>11</xdr:col>
      <xdr:colOff>932180</xdr:colOff>
      <xdr:row>26</xdr:row>
      <xdr:rowOff>25400</xdr:rowOff>
    </xdr:to>
    <xdr:sp macro="" textlink="">
      <xdr:nvSpPr>
        <xdr:cNvPr id="2" name="Freccia sinistra 1"/>
        <xdr:cNvSpPr/>
      </xdr:nvSpPr>
      <xdr:spPr>
        <a:xfrm>
          <a:off x="11658600" y="5219700"/>
          <a:ext cx="754380" cy="533400"/>
        </a:xfrm>
        <a:prstGeom prst="leftArrow">
          <a:avLst>
            <a:gd name="adj1" fmla="val 38763"/>
            <a:gd name="adj2" fmla="val 50000"/>
          </a:avLst>
        </a:prstGeom>
        <a:solidFill>
          <a:srgbClr val="FFFF00"/>
        </a:solidFill>
        <a:ln w="28575" cmpd="sng">
          <a:solidFill>
            <a:srgbClr val="FF0000"/>
          </a:solidFill>
        </a:ln>
      </xdr:spPr>
      <xdr:style>
        <a:lnRef idx="1">
          <a:schemeClr val="accent1"/>
        </a:lnRef>
        <a:fillRef idx="3">
          <a:schemeClr val="accent1"/>
        </a:fillRef>
        <a:effectRef idx="2">
          <a:schemeClr val="accent1"/>
        </a:effectRef>
        <a:fontRef idx="minor">
          <a:schemeClr val="lt1"/>
        </a:fontRef>
      </xdr:style>
      <xdr:txBody>
        <a:bodyPr wrap="square"/>
        <a:lstStyle/>
        <a:p>
          <a:endParaRPr lang="it-IT"/>
        </a:p>
      </xdr:txBody>
    </xdr:sp>
    <xdr:clientData/>
  </xdr:twoCellAnchor>
  <xdr:twoCellAnchor>
    <xdr:from>
      <xdr:col>2</xdr:col>
      <xdr:colOff>198719</xdr:colOff>
      <xdr:row>28</xdr:row>
      <xdr:rowOff>38101</xdr:rowOff>
    </xdr:from>
    <xdr:to>
      <xdr:col>2</xdr:col>
      <xdr:colOff>953099</xdr:colOff>
      <xdr:row>29</xdr:row>
      <xdr:rowOff>10459</xdr:rowOff>
    </xdr:to>
    <xdr:sp macro="" textlink="">
      <xdr:nvSpPr>
        <xdr:cNvPr id="3" name="Freccia sinistra 2"/>
        <xdr:cNvSpPr/>
      </xdr:nvSpPr>
      <xdr:spPr>
        <a:xfrm>
          <a:off x="2649819" y="6438901"/>
          <a:ext cx="754380" cy="518458"/>
        </a:xfrm>
        <a:prstGeom prst="leftArrow">
          <a:avLst>
            <a:gd name="adj1" fmla="val 38763"/>
            <a:gd name="adj2" fmla="val 50000"/>
          </a:avLst>
        </a:prstGeom>
        <a:solidFill>
          <a:srgbClr val="FFFF00"/>
        </a:solidFill>
        <a:ln w="28575" cmpd="sng">
          <a:solidFill>
            <a:srgbClr val="FF0000"/>
          </a:solidFill>
        </a:ln>
      </xdr:spPr>
      <xdr:style>
        <a:lnRef idx="1">
          <a:schemeClr val="accent1"/>
        </a:lnRef>
        <a:fillRef idx="3">
          <a:schemeClr val="accent1"/>
        </a:fillRef>
        <a:effectRef idx="2">
          <a:schemeClr val="accent1"/>
        </a:effectRef>
        <a:fontRef idx="minor">
          <a:schemeClr val="lt1"/>
        </a:fontRef>
      </xdr:style>
      <xdr:txBody>
        <a:bodyPr wrap="square"/>
        <a:lstStyle/>
        <a:p>
          <a:endParaRPr lang="it-IT"/>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177800</xdr:colOff>
      <xdr:row>25</xdr:row>
      <xdr:rowOff>38100</xdr:rowOff>
    </xdr:from>
    <xdr:to>
      <xdr:col>11</xdr:col>
      <xdr:colOff>932180</xdr:colOff>
      <xdr:row>26</xdr:row>
      <xdr:rowOff>25400</xdr:rowOff>
    </xdr:to>
    <xdr:sp macro="" textlink="">
      <xdr:nvSpPr>
        <xdr:cNvPr id="2" name="Freccia sinistra 1"/>
        <xdr:cNvSpPr/>
      </xdr:nvSpPr>
      <xdr:spPr>
        <a:xfrm>
          <a:off x="11760200" y="5619750"/>
          <a:ext cx="754380" cy="530225"/>
        </a:xfrm>
        <a:prstGeom prst="leftArrow">
          <a:avLst>
            <a:gd name="adj1" fmla="val 38763"/>
            <a:gd name="adj2" fmla="val 50000"/>
          </a:avLst>
        </a:prstGeom>
        <a:solidFill>
          <a:srgbClr val="FFFF00"/>
        </a:solidFill>
        <a:ln w="28575" cmpd="sng">
          <a:solidFill>
            <a:srgbClr val="FF0000"/>
          </a:solidFill>
        </a:ln>
      </xdr:spPr>
      <xdr:style>
        <a:lnRef idx="1">
          <a:schemeClr val="accent1"/>
        </a:lnRef>
        <a:fillRef idx="3">
          <a:schemeClr val="accent1"/>
        </a:fillRef>
        <a:effectRef idx="2">
          <a:schemeClr val="accent1"/>
        </a:effectRef>
        <a:fontRef idx="minor">
          <a:schemeClr val="lt1"/>
        </a:fontRef>
      </xdr:style>
      <xdr:txBody>
        <a:bodyPr wrap="square"/>
        <a:lstStyle/>
        <a:p>
          <a:endParaRPr lang="it-IT"/>
        </a:p>
      </xdr:txBody>
    </xdr:sp>
    <xdr:clientData/>
  </xdr:twoCellAnchor>
  <xdr:twoCellAnchor>
    <xdr:from>
      <xdr:col>2</xdr:col>
      <xdr:colOff>198719</xdr:colOff>
      <xdr:row>28</xdr:row>
      <xdr:rowOff>38101</xdr:rowOff>
    </xdr:from>
    <xdr:to>
      <xdr:col>2</xdr:col>
      <xdr:colOff>953099</xdr:colOff>
      <xdr:row>29</xdr:row>
      <xdr:rowOff>10459</xdr:rowOff>
    </xdr:to>
    <xdr:sp macro="" textlink="">
      <xdr:nvSpPr>
        <xdr:cNvPr id="3" name="Freccia sinistra 2"/>
        <xdr:cNvSpPr/>
      </xdr:nvSpPr>
      <xdr:spPr>
        <a:xfrm>
          <a:off x="2779994" y="6781801"/>
          <a:ext cx="754380" cy="515283"/>
        </a:xfrm>
        <a:prstGeom prst="leftArrow">
          <a:avLst>
            <a:gd name="adj1" fmla="val 38763"/>
            <a:gd name="adj2" fmla="val 50000"/>
          </a:avLst>
        </a:prstGeom>
        <a:solidFill>
          <a:srgbClr val="FFFF00"/>
        </a:solidFill>
        <a:ln w="28575" cmpd="sng">
          <a:solidFill>
            <a:srgbClr val="FF0000"/>
          </a:solidFill>
        </a:ln>
      </xdr:spPr>
      <xdr:style>
        <a:lnRef idx="1">
          <a:schemeClr val="accent1"/>
        </a:lnRef>
        <a:fillRef idx="3">
          <a:schemeClr val="accent1"/>
        </a:fillRef>
        <a:effectRef idx="2">
          <a:schemeClr val="accent1"/>
        </a:effectRef>
        <a:fontRef idx="minor">
          <a:schemeClr val="lt1"/>
        </a:fontRef>
      </xdr:style>
      <xdr:txBody>
        <a:bodyPr wrap="square"/>
        <a:lstStyle/>
        <a:p>
          <a:endParaRPr lang="it-IT"/>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177800</xdr:colOff>
      <xdr:row>25</xdr:row>
      <xdr:rowOff>38100</xdr:rowOff>
    </xdr:from>
    <xdr:to>
      <xdr:col>11</xdr:col>
      <xdr:colOff>932180</xdr:colOff>
      <xdr:row>26</xdr:row>
      <xdr:rowOff>25400</xdr:rowOff>
    </xdr:to>
    <xdr:sp macro="" textlink="">
      <xdr:nvSpPr>
        <xdr:cNvPr id="2" name="Freccia sinistra 1"/>
        <xdr:cNvSpPr/>
      </xdr:nvSpPr>
      <xdr:spPr>
        <a:xfrm>
          <a:off x="11760200" y="5619750"/>
          <a:ext cx="754380" cy="530225"/>
        </a:xfrm>
        <a:prstGeom prst="leftArrow">
          <a:avLst>
            <a:gd name="adj1" fmla="val 38763"/>
            <a:gd name="adj2" fmla="val 50000"/>
          </a:avLst>
        </a:prstGeom>
        <a:solidFill>
          <a:srgbClr val="FFFF00"/>
        </a:solidFill>
        <a:ln w="28575" cmpd="sng">
          <a:solidFill>
            <a:srgbClr val="FF0000"/>
          </a:solidFill>
        </a:ln>
      </xdr:spPr>
      <xdr:style>
        <a:lnRef idx="1">
          <a:schemeClr val="accent1"/>
        </a:lnRef>
        <a:fillRef idx="3">
          <a:schemeClr val="accent1"/>
        </a:fillRef>
        <a:effectRef idx="2">
          <a:schemeClr val="accent1"/>
        </a:effectRef>
        <a:fontRef idx="minor">
          <a:schemeClr val="lt1"/>
        </a:fontRef>
      </xdr:style>
      <xdr:txBody>
        <a:bodyPr wrap="square"/>
        <a:lstStyle/>
        <a:p>
          <a:endParaRPr lang="it-IT"/>
        </a:p>
      </xdr:txBody>
    </xdr:sp>
    <xdr:clientData/>
  </xdr:twoCellAnchor>
  <xdr:twoCellAnchor>
    <xdr:from>
      <xdr:col>2</xdr:col>
      <xdr:colOff>198719</xdr:colOff>
      <xdr:row>28</xdr:row>
      <xdr:rowOff>38101</xdr:rowOff>
    </xdr:from>
    <xdr:to>
      <xdr:col>2</xdr:col>
      <xdr:colOff>953099</xdr:colOff>
      <xdr:row>29</xdr:row>
      <xdr:rowOff>10459</xdr:rowOff>
    </xdr:to>
    <xdr:sp macro="" textlink="">
      <xdr:nvSpPr>
        <xdr:cNvPr id="3" name="Freccia sinistra 2"/>
        <xdr:cNvSpPr/>
      </xdr:nvSpPr>
      <xdr:spPr>
        <a:xfrm>
          <a:off x="2779994" y="6781801"/>
          <a:ext cx="754380" cy="515283"/>
        </a:xfrm>
        <a:prstGeom prst="leftArrow">
          <a:avLst>
            <a:gd name="adj1" fmla="val 38763"/>
            <a:gd name="adj2" fmla="val 50000"/>
          </a:avLst>
        </a:prstGeom>
        <a:solidFill>
          <a:srgbClr val="FFFF00"/>
        </a:solidFill>
        <a:ln w="28575" cmpd="sng">
          <a:solidFill>
            <a:srgbClr val="FF0000"/>
          </a:solidFill>
        </a:ln>
      </xdr:spPr>
      <xdr:style>
        <a:lnRef idx="1">
          <a:schemeClr val="accent1"/>
        </a:lnRef>
        <a:fillRef idx="3">
          <a:schemeClr val="accent1"/>
        </a:fillRef>
        <a:effectRef idx="2">
          <a:schemeClr val="accent1"/>
        </a:effectRef>
        <a:fontRef idx="minor">
          <a:schemeClr val="lt1"/>
        </a:fontRef>
      </xdr:style>
      <xdr:txBody>
        <a:bodyPr wrap="square"/>
        <a:lstStyle/>
        <a:p>
          <a:endParaRPr lang="it-IT"/>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giorgio.gianquinto@unibo.it"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dimension ref="A1:M28"/>
  <sheetViews>
    <sheetView zoomScale="60" zoomScaleNormal="60" workbookViewId="0">
      <selection activeCell="A2" sqref="A2:L2"/>
    </sheetView>
  </sheetViews>
  <sheetFormatPr defaultColWidth="10.875" defaultRowHeight="15"/>
  <cols>
    <col min="1" max="16384" width="10.875" style="93"/>
  </cols>
  <sheetData>
    <row r="1" spans="1:12" ht="6.95" customHeight="1"/>
    <row r="2" spans="1:12" ht="60">
      <c r="A2" s="118" t="s">
        <v>48</v>
      </c>
      <c r="B2" s="118"/>
      <c r="C2" s="118"/>
      <c r="D2" s="118"/>
      <c r="E2" s="118"/>
      <c r="F2" s="118"/>
      <c r="G2" s="118"/>
      <c r="H2" s="118"/>
      <c r="I2" s="118"/>
      <c r="J2" s="118"/>
      <c r="K2" s="118"/>
      <c r="L2" s="118"/>
    </row>
    <row r="3" spans="1:12" ht="34.5">
      <c r="A3" s="119" t="s">
        <v>49</v>
      </c>
      <c r="B3" s="119"/>
      <c r="C3" s="119"/>
      <c r="D3" s="119"/>
      <c r="E3" s="119"/>
      <c r="F3" s="119"/>
      <c r="G3" s="119"/>
      <c r="H3" s="119"/>
      <c r="I3" s="119"/>
      <c r="J3" s="119"/>
      <c r="K3" s="119"/>
      <c r="L3" s="119"/>
    </row>
    <row r="4" spans="1:12" ht="34.5">
      <c r="B4" s="117"/>
      <c r="C4" s="117"/>
      <c r="D4" s="117"/>
      <c r="E4" s="117"/>
      <c r="F4" s="117"/>
      <c r="G4" s="117"/>
      <c r="H4" s="117"/>
      <c r="I4" s="117"/>
      <c r="J4" s="117"/>
      <c r="K4" s="117"/>
    </row>
    <row r="5" spans="1:12" ht="33">
      <c r="A5" s="120"/>
      <c r="B5" s="120"/>
      <c r="C5" s="120"/>
      <c r="D5" s="120"/>
      <c r="E5" s="120"/>
      <c r="F5" s="120"/>
      <c r="G5" s="120"/>
      <c r="H5" s="120"/>
      <c r="I5" s="120"/>
      <c r="J5" s="120"/>
      <c r="K5" s="120"/>
      <c r="L5" s="120"/>
    </row>
    <row r="6" spans="1:12" ht="35.25">
      <c r="B6" s="94"/>
      <c r="C6" s="94"/>
      <c r="D6" s="94"/>
      <c r="E6" s="94"/>
      <c r="F6" s="94"/>
      <c r="G6" s="94"/>
      <c r="H6" s="94"/>
      <c r="I6" s="94"/>
      <c r="J6" s="94"/>
      <c r="K6" s="94"/>
    </row>
    <row r="7" spans="1:12" ht="30">
      <c r="A7" s="121" t="s">
        <v>0</v>
      </c>
      <c r="B7" s="121"/>
      <c r="C7" s="121"/>
      <c r="D7" s="121"/>
      <c r="E7" s="121"/>
      <c r="F7" s="121"/>
      <c r="G7" s="121"/>
      <c r="H7" s="121"/>
      <c r="I7" s="121"/>
      <c r="J7" s="121"/>
      <c r="K7" s="121"/>
      <c r="L7" s="121"/>
    </row>
    <row r="25" spans="1:13" ht="15.75">
      <c r="A25" s="122" t="s">
        <v>51</v>
      </c>
      <c r="B25" s="122"/>
      <c r="C25" s="122"/>
      <c r="D25" s="122"/>
      <c r="E25" s="122"/>
      <c r="F25" s="122"/>
      <c r="G25" s="122"/>
      <c r="H25" s="122"/>
      <c r="I25" s="122"/>
      <c r="J25" s="122"/>
      <c r="K25" s="122"/>
      <c r="L25" s="122"/>
    </row>
    <row r="26" spans="1:13" ht="48" customHeight="1">
      <c r="A26" s="115" t="s">
        <v>52</v>
      </c>
      <c r="B26" s="115"/>
      <c r="C26" s="115"/>
      <c r="D26" s="115"/>
      <c r="E26" s="115"/>
      <c r="F26" s="115"/>
      <c r="G26" s="115"/>
      <c r="H26" s="115"/>
      <c r="I26" s="115"/>
      <c r="J26" s="115"/>
      <c r="K26" s="115"/>
      <c r="L26" s="115"/>
      <c r="M26" s="115"/>
    </row>
    <row r="27" spans="1:13" ht="15.75">
      <c r="A27" s="116" t="s">
        <v>50</v>
      </c>
      <c r="B27" s="116"/>
      <c r="C27" s="116"/>
      <c r="D27" s="116"/>
    </row>
    <row r="28" spans="1:13" ht="15.75">
      <c r="B28" s="95"/>
    </row>
  </sheetData>
  <sheetProtection password="EDE3" sheet="1" objects="1" scenarios="1"/>
  <mergeCells count="8">
    <mergeCell ref="A26:M26"/>
    <mergeCell ref="A27:D27"/>
    <mergeCell ref="B4:K4"/>
    <mergeCell ref="A2:L2"/>
    <mergeCell ref="A3:L3"/>
    <mergeCell ref="A5:L5"/>
    <mergeCell ref="A7:L7"/>
    <mergeCell ref="A25:L25"/>
  </mergeCells>
  <hyperlinks>
    <hyperlink ref="A27" r:id="rId1"/>
  </hyperlinks>
  <pageMargins left="0.75" right="0.75" top="1" bottom="1" header="0.5" footer="0.5"/>
  <pageSetup paperSize="9"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M34"/>
  <sheetViews>
    <sheetView workbookViewId="0">
      <selection activeCell="C39" sqref="C39"/>
    </sheetView>
  </sheetViews>
  <sheetFormatPr defaultColWidth="10.875" defaultRowHeight="15.75"/>
  <cols>
    <col min="1" max="2" width="10.875" style="96"/>
    <col min="3" max="3" width="67.75" style="96" customWidth="1"/>
    <col min="4" max="16384" width="10.875" style="96"/>
  </cols>
  <sheetData>
    <row r="1" spans="1:13" ht="27.95" customHeight="1">
      <c r="A1" s="127" t="s">
        <v>78</v>
      </c>
      <c r="B1" s="127"/>
      <c r="C1" s="127"/>
      <c r="D1" s="127"/>
      <c r="E1" s="127"/>
      <c r="F1" s="127"/>
      <c r="G1" s="127"/>
      <c r="H1" s="127"/>
      <c r="I1" s="127"/>
      <c r="J1" s="127"/>
      <c r="K1" s="127"/>
      <c r="L1" s="127"/>
      <c r="M1" s="127"/>
    </row>
    <row r="3" spans="1:13">
      <c r="A3" s="126">
        <v>1</v>
      </c>
      <c r="B3" s="126" t="s">
        <v>53</v>
      </c>
      <c r="C3" s="126" t="s">
        <v>54</v>
      </c>
    </row>
    <row r="4" spans="1:13" ht="16.5" thickBot="1">
      <c r="A4" s="128"/>
      <c r="B4" s="128"/>
      <c r="C4" s="128"/>
    </row>
    <row r="5" spans="1:13">
      <c r="A5" s="129">
        <v>2</v>
      </c>
      <c r="B5" s="129" t="s">
        <v>55</v>
      </c>
      <c r="C5" s="129" t="s">
        <v>56</v>
      </c>
    </row>
    <row r="6" spans="1:13">
      <c r="A6" s="126"/>
      <c r="B6" s="126"/>
      <c r="C6" s="126"/>
    </row>
    <row r="7" spans="1:13">
      <c r="A7" s="126">
        <v>3</v>
      </c>
      <c r="B7" s="126" t="s">
        <v>57</v>
      </c>
      <c r="C7" s="126" t="s">
        <v>58</v>
      </c>
    </row>
    <row r="8" spans="1:13">
      <c r="A8" s="126"/>
      <c r="B8" s="126"/>
      <c r="C8" s="126"/>
    </row>
    <row r="9" spans="1:13">
      <c r="A9" s="126">
        <v>4</v>
      </c>
      <c r="B9" s="114" t="s">
        <v>59</v>
      </c>
      <c r="C9" s="126" t="s">
        <v>62</v>
      </c>
    </row>
    <row r="10" spans="1:13">
      <c r="A10" s="126"/>
      <c r="B10" s="114" t="s">
        <v>60</v>
      </c>
      <c r="C10" s="126"/>
    </row>
    <row r="11" spans="1:13">
      <c r="A11" s="126"/>
      <c r="B11" s="114" t="s">
        <v>61</v>
      </c>
      <c r="C11" s="126"/>
    </row>
    <row r="12" spans="1:13">
      <c r="A12" s="126">
        <v>5</v>
      </c>
      <c r="B12" s="114" t="s">
        <v>63</v>
      </c>
      <c r="C12" s="126" t="s">
        <v>66</v>
      </c>
    </row>
    <row r="13" spans="1:13" ht="31.5">
      <c r="A13" s="126"/>
      <c r="B13" s="114" t="s">
        <v>64</v>
      </c>
      <c r="C13" s="126"/>
    </row>
    <row r="14" spans="1:13" ht="31.5">
      <c r="A14" s="126"/>
      <c r="B14" s="114" t="s">
        <v>65</v>
      </c>
      <c r="C14" s="126"/>
    </row>
    <row r="15" spans="1:13">
      <c r="A15" s="126">
        <v>6</v>
      </c>
      <c r="B15" s="114" t="s">
        <v>67</v>
      </c>
      <c r="C15" s="126" t="s">
        <v>69</v>
      </c>
    </row>
    <row r="16" spans="1:13">
      <c r="A16" s="126"/>
      <c r="B16" s="114" t="s">
        <v>68</v>
      </c>
      <c r="C16" s="126"/>
    </row>
    <row r="17" spans="1:13">
      <c r="A17" s="126"/>
      <c r="B17" s="114" t="s">
        <v>63</v>
      </c>
      <c r="C17" s="126"/>
    </row>
    <row r="18" spans="1:13">
      <c r="A18" s="126">
        <v>7</v>
      </c>
      <c r="B18" s="126" t="s">
        <v>70</v>
      </c>
      <c r="C18" s="126" t="s">
        <v>71</v>
      </c>
    </row>
    <row r="19" spans="1:13">
      <c r="A19" s="126"/>
      <c r="B19" s="126"/>
      <c r="C19" s="126"/>
    </row>
    <row r="20" spans="1:13">
      <c r="A20" s="126">
        <v>8</v>
      </c>
      <c r="B20" s="126" t="s">
        <v>72</v>
      </c>
      <c r="C20" s="126" t="s">
        <v>73</v>
      </c>
    </row>
    <row r="21" spans="1:13">
      <c r="A21" s="126"/>
      <c r="B21" s="126"/>
      <c r="C21" s="126"/>
    </row>
    <row r="22" spans="1:13">
      <c r="A22" s="126">
        <v>9</v>
      </c>
      <c r="B22" s="126" t="s">
        <v>74</v>
      </c>
      <c r="C22" s="126" t="s">
        <v>75</v>
      </c>
    </row>
    <row r="23" spans="1:13">
      <c r="A23" s="126"/>
      <c r="B23" s="126"/>
      <c r="C23" s="126"/>
    </row>
    <row r="24" spans="1:13">
      <c r="A24" s="126">
        <v>10</v>
      </c>
      <c r="B24" s="126" t="s">
        <v>76</v>
      </c>
      <c r="C24" s="126" t="s">
        <v>77</v>
      </c>
    </row>
    <row r="25" spans="1:13">
      <c r="A25" s="126"/>
      <c r="B25" s="126"/>
      <c r="C25" s="126"/>
    </row>
    <row r="26" spans="1:13">
      <c r="A26" s="127" t="s">
        <v>79</v>
      </c>
      <c r="B26" s="127"/>
      <c r="C26" s="127"/>
      <c r="D26" s="127"/>
      <c r="E26" s="127"/>
      <c r="F26" s="127"/>
      <c r="G26" s="127"/>
      <c r="H26" s="127"/>
      <c r="I26" s="127"/>
      <c r="J26" s="127"/>
      <c r="K26" s="127"/>
      <c r="L26" s="127"/>
      <c r="M26" s="127"/>
    </row>
    <row r="28" spans="1:13">
      <c r="A28" s="123" t="s">
        <v>89</v>
      </c>
      <c r="B28" s="124"/>
      <c r="C28" s="124"/>
    </row>
    <row r="29" spans="1:13">
      <c r="A29" s="123" t="s">
        <v>90</v>
      </c>
      <c r="B29" s="124"/>
      <c r="C29" s="124"/>
    </row>
    <row r="30" spans="1:13">
      <c r="A30" s="123" t="s">
        <v>91</v>
      </c>
      <c r="B30" s="124"/>
      <c r="C30" s="124"/>
    </row>
    <row r="31" spans="1:13">
      <c r="A31" s="123" t="s">
        <v>92</v>
      </c>
      <c r="B31" s="124"/>
      <c r="C31" s="124"/>
    </row>
    <row r="32" spans="1:13">
      <c r="A32" s="123" t="s">
        <v>93</v>
      </c>
      <c r="B32" s="124"/>
      <c r="C32" s="124"/>
    </row>
    <row r="33" spans="1:3">
      <c r="A33" s="123" t="s">
        <v>94</v>
      </c>
      <c r="B33" s="125"/>
      <c r="C33" s="125"/>
    </row>
    <row r="34" spans="1:3">
      <c r="A34" s="123" t="s">
        <v>95</v>
      </c>
      <c r="B34" s="124"/>
      <c r="C34" s="124"/>
    </row>
  </sheetData>
  <sheetProtection password="EDE3" sheet="1" objects="1" scenarios="1"/>
  <mergeCells count="36">
    <mergeCell ref="A1:M1"/>
    <mergeCell ref="A3:A4"/>
    <mergeCell ref="B3:B4"/>
    <mergeCell ref="C3:C4"/>
    <mergeCell ref="A5:A6"/>
    <mergeCell ref="B5:B6"/>
    <mergeCell ref="C5:C6"/>
    <mergeCell ref="A7:A8"/>
    <mergeCell ref="B7:B8"/>
    <mergeCell ref="C7:C8"/>
    <mergeCell ref="A9:A11"/>
    <mergeCell ref="C9:C11"/>
    <mergeCell ref="A12:A14"/>
    <mergeCell ref="C12:C14"/>
    <mergeCell ref="A15:A17"/>
    <mergeCell ref="C15:C17"/>
    <mergeCell ref="A18:A19"/>
    <mergeCell ref="B18:B19"/>
    <mergeCell ref="C18:C19"/>
    <mergeCell ref="A20:A21"/>
    <mergeCell ref="B20:B21"/>
    <mergeCell ref="C20:C21"/>
    <mergeCell ref="A22:A23"/>
    <mergeCell ref="B22:B23"/>
    <mergeCell ref="C22:C23"/>
    <mergeCell ref="A24:A25"/>
    <mergeCell ref="B24:B25"/>
    <mergeCell ref="C24:C25"/>
    <mergeCell ref="A26:M26"/>
    <mergeCell ref="A28:C28"/>
    <mergeCell ref="A34:C34"/>
    <mergeCell ref="A29:C29"/>
    <mergeCell ref="A30:C30"/>
    <mergeCell ref="A31:C31"/>
    <mergeCell ref="A32:C32"/>
    <mergeCell ref="A33:C33"/>
  </mergeCells>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AA29"/>
  <sheetViews>
    <sheetView tabSelected="1" topLeftCell="A4" zoomScale="70" zoomScaleNormal="70" workbookViewId="0">
      <selection activeCell="B27" sqref="B27:E27"/>
    </sheetView>
  </sheetViews>
  <sheetFormatPr defaultColWidth="10.875" defaultRowHeight="14.25"/>
  <cols>
    <col min="1" max="1" width="20.75" style="3" customWidth="1"/>
    <col min="2" max="11" width="13.125" style="3" customWidth="1"/>
    <col min="12" max="12" width="17.5" style="3" customWidth="1"/>
    <col min="13" max="15" width="10.875" style="3"/>
    <col min="16" max="19" width="10.875" style="3" hidden="1" customWidth="1"/>
    <col min="20" max="20" width="12.5" style="3" hidden="1" customWidth="1"/>
    <col min="21" max="27" width="10.875" style="3" hidden="1" customWidth="1"/>
    <col min="28" max="36" width="10.875" style="3" customWidth="1"/>
    <col min="37" max="16384" width="10.875" style="3"/>
  </cols>
  <sheetData>
    <row r="1" spans="1:27" ht="33.950000000000003" customHeight="1" thickTop="1" thickBot="1">
      <c r="A1" s="1" t="s">
        <v>80</v>
      </c>
      <c r="B1" s="2"/>
      <c r="D1" s="2"/>
      <c r="E1" s="2"/>
      <c r="F1" s="2"/>
      <c r="G1" s="2"/>
      <c r="H1" s="2"/>
      <c r="I1" s="2"/>
      <c r="J1" s="2"/>
      <c r="K1" s="2"/>
      <c r="L1" s="4"/>
      <c r="M1" s="4"/>
      <c r="N1" s="4"/>
      <c r="O1" s="4"/>
      <c r="P1" s="2"/>
      <c r="Q1" s="5"/>
      <c r="R1" s="6"/>
      <c r="S1" s="2"/>
      <c r="T1" s="2"/>
      <c r="U1" s="2"/>
      <c r="V1" s="2"/>
      <c r="W1" s="2"/>
    </row>
    <row r="2" spans="1:27" ht="16.5" thickTop="1" thickBot="1">
      <c r="A2" s="7"/>
      <c r="B2" s="8"/>
      <c r="D2" s="8"/>
      <c r="E2" s="8"/>
      <c r="F2" s="8"/>
      <c r="G2" s="8"/>
      <c r="H2" s="8"/>
      <c r="I2" s="8"/>
      <c r="J2" s="8"/>
      <c r="K2" s="8"/>
      <c r="L2" s="9"/>
      <c r="M2" s="9"/>
      <c r="N2" s="9"/>
      <c r="O2" s="9"/>
      <c r="P2" s="8"/>
      <c r="Q2" s="10"/>
      <c r="R2" s="11"/>
      <c r="S2" s="8"/>
      <c r="T2" s="8"/>
      <c r="U2" s="8"/>
      <c r="V2" s="8"/>
      <c r="W2" s="8"/>
    </row>
    <row r="3" spans="1:27" ht="16.5" thickTop="1" thickBot="1">
      <c r="A3" s="12"/>
      <c r="B3" s="8"/>
      <c r="C3" s="12"/>
      <c r="D3" s="8"/>
      <c r="E3" s="8"/>
      <c r="F3" s="8"/>
      <c r="G3" s="8"/>
      <c r="H3" s="8"/>
      <c r="I3" s="8"/>
      <c r="J3" s="8"/>
      <c r="K3" s="8"/>
      <c r="L3" s="9"/>
      <c r="M3" s="9"/>
      <c r="N3" s="9"/>
      <c r="O3" s="9"/>
      <c r="P3" s="8"/>
      <c r="Q3" s="10"/>
      <c r="R3" s="11"/>
      <c r="S3" s="8"/>
      <c r="T3" s="8"/>
      <c r="U3" s="8"/>
      <c r="V3" s="8"/>
      <c r="W3" s="8"/>
    </row>
    <row r="4" spans="1:27" ht="16.5" thickTop="1" thickBot="1">
      <c r="A4" s="13" t="s">
        <v>81</v>
      </c>
      <c r="B4" s="8"/>
      <c r="C4" s="12"/>
      <c r="D4" s="8"/>
      <c r="E4" s="8"/>
      <c r="F4" s="8"/>
      <c r="G4" s="8"/>
      <c r="H4" s="8"/>
      <c r="I4" s="8"/>
      <c r="J4" s="8"/>
      <c r="K4" s="8"/>
      <c r="L4" s="9"/>
      <c r="M4" s="9"/>
      <c r="N4" s="9"/>
      <c r="O4" s="9"/>
      <c r="P4" s="8"/>
      <c r="Q4" s="10"/>
      <c r="R4" s="11"/>
      <c r="S4" s="8"/>
      <c r="T4" s="8"/>
      <c r="U4" s="8"/>
      <c r="V4" s="8"/>
      <c r="W4" s="8"/>
    </row>
    <row r="5" spans="1:27" ht="16.5" thickTop="1" thickBot="1">
      <c r="A5" s="7">
        <v>100</v>
      </c>
      <c r="B5" s="8"/>
      <c r="C5" s="12"/>
      <c r="D5" s="8"/>
      <c r="E5" s="8"/>
      <c r="F5" s="8"/>
      <c r="G5" s="8"/>
      <c r="H5" s="8"/>
      <c r="I5" s="8"/>
      <c r="J5" s="8"/>
      <c r="K5" s="8"/>
      <c r="L5" s="9"/>
      <c r="M5" s="9"/>
      <c r="N5" s="9"/>
      <c r="O5" s="9"/>
      <c r="P5" s="8"/>
      <c r="Q5" s="10"/>
      <c r="R5" s="11"/>
      <c r="S5" s="8"/>
      <c r="T5" s="8"/>
      <c r="U5" s="8"/>
      <c r="V5" s="8"/>
      <c r="W5" s="8"/>
    </row>
    <row r="6" spans="1:27" ht="16.5" thickTop="1" thickBot="1">
      <c r="A6" s="14"/>
      <c r="B6" s="15"/>
      <c r="L6" s="16"/>
      <c r="M6" s="16"/>
      <c r="N6" s="16"/>
      <c r="O6" s="16"/>
      <c r="Q6" s="17"/>
      <c r="R6" s="18"/>
    </row>
    <row r="7" spans="1:27" s="27" customFormat="1" ht="30.95" customHeight="1" thickTop="1">
      <c r="A7" s="19" t="s">
        <v>1</v>
      </c>
      <c r="B7" s="20" t="s">
        <v>96</v>
      </c>
      <c r="C7" s="20" t="s">
        <v>97</v>
      </c>
      <c r="D7" s="20" t="s">
        <v>98</v>
      </c>
      <c r="E7" s="20" t="s">
        <v>99</v>
      </c>
      <c r="F7" s="20"/>
      <c r="G7" s="20"/>
      <c r="H7" s="20"/>
      <c r="I7" s="21"/>
      <c r="J7" s="21"/>
      <c r="K7" s="22"/>
      <c r="L7" s="23" t="s">
        <v>1</v>
      </c>
      <c r="M7" s="130" t="s">
        <v>2</v>
      </c>
      <c r="N7" s="130"/>
      <c r="O7" s="131"/>
      <c r="P7" s="24"/>
      <c r="Q7" s="25"/>
      <c r="R7" s="132" t="s">
        <v>3</v>
      </c>
      <c r="S7" s="132"/>
      <c r="T7" s="132"/>
      <c r="U7" s="132"/>
      <c r="V7" s="24"/>
      <c r="W7" s="24"/>
      <c r="X7" s="26"/>
      <c r="Y7" s="26" t="s">
        <v>4</v>
      </c>
      <c r="Z7" s="26"/>
      <c r="AA7" s="26"/>
    </row>
    <row r="8" spans="1:27" ht="15">
      <c r="A8" s="28"/>
      <c r="B8" s="29" t="s">
        <v>5</v>
      </c>
      <c r="C8" s="29" t="s">
        <v>5</v>
      </c>
      <c r="D8" s="29" t="s">
        <v>5</v>
      </c>
      <c r="E8" s="29" t="s">
        <v>5</v>
      </c>
      <c r="F8" s="29" t="s">
        <v>5</v>
      </c>
      <c r="G8" s="29" t="s">
        <v>5</v>
      </c>
      <c r="H8" s="29" t="s">
        <v>5</v>
      </c>
      <c r="I8" s="29" t="s">
        <v>5</v>
      </c>
      <c r="J8" s="29" t="s">
        <v>5</v>
      </c>
      <c r="K8" s="30" t="s">
        <v>5</v>
      </c>
      <c r="L8" s="31"/>
      <c r="M8" s="32" t="s">
        <v>87</v>
      </c>
      <c r="N8" s="33" t="s">
        <v>7</v>
      </c>
      <c r="O8" s="34" t="s">
        <v>8</v>
      </c>
      <c r="P8" s="35"/>
      <c r="Q8" s="36" t="s">
        <v>9</v>
      </c>
      <c r="R8" s="37" t="s">
        <v>10</v>
      </c>
      <c r="S8" s="38" t="s">
        <v>11</v>
      </c>
      <c r="T8" s="38" t="s">
        <v>12</v>
      </c>
      <c r="U8" s="38" t="s">
        <v>13</v>
      </c>
      <c r="V8" s="39" t="s">
        <v>14</v>
      </c>
      <c r="W8" s="39" t="s">
        <v>15</v>
      </c>
      <c r="X8" s="40"/>
      <c r="Y8" s="41" t="s">
        <v>16</v>
      </c>
      <c r="Z8" s="40" t="s">
        <v>17</v>
      </c>
      <c r="AA8" s="40" t="s">
        <v>18</v>
      </c>
    </row>
    <row r="9" spans="1:27" ht="15">
      <c r="A9" s="42" t="s">
        <v>19</v>
      </c>
      <c r="B9" s="43">
        <v>21</v>
      </c>
      <c r="C9" s="43">
        <v>13</v>
      </c>
      <c r="D9" s="43">
        <v>20</v>
      </c>
      <c r="E9" s="43">
        <v>15.5</v>
      </c>
      <c r="F9" s="43"/>
      <c r="G9" s="43"/>
      <c r="H9" s="43"/>
      <c r="I9" s="43"/>
      <c r="J9" s="43"/>
      <c r="K9" s="44"/>
      <c r="L9" s="45" t="s">
        <v>20</v>
      </c>
      <c r="M9" s="46">
        <f>U9</f>
        <v>19.022127052105635</v>
      </c>
      <c r="N9" s="112">
        <v>13</v>
      </c>
      <c r="O9" s="113">
        <v>18</v>
      </c>
      <c r="P9" s="35" t="s">
        <v>19</v>
      </c>
      <c r="Q9" s="47">
        <v>14.01</v>
      </c>
      <c r="R9" s="48">
        <f>(B$26*B9/100+C$26*C9/100+D$26*D9/100+E$26*E9/100+F$26*F9/100+G$26*G9/100+H$26*H9/100+I$26*I9/100+J$26*J9/100+K$26*K9/100)</f>
        <v>26.65</v>
      </c>
      <c r="S9" s="48">
        <f t="shared" ref="S9:S23" si="0">R9/$A$5*1000</f>
        <v>266.49999999999994</v>
      </c>
      <c r="T9" s="49"/>
      <c r="U9" s="50">
        <f>S9/$Q9</f>
        <v>19.022127052105635</v>
      </c>
      <c r="V9" s="39">
        <f>U9*W9</f>
        <v>19.022127052105635</v>
      </c>
      <c r="W9" s="35">
        <v>1</v>
      </c>
      <c r="X9" s="40"/>
      <c r="Y9" s="51">
        <f>AVERAGE(N9:O9)</f>
        <v>15.5</v>
      </c>
      <c r="Z9" s="40">
        <f>(Y9-M9)^2</f>
        <v>12.405378971174329</v>
      </c>
      <c r="AA9" s="40">
        <f>SUM(Z9:Z23)</f>
        <v>1597.8847645233341</v>
      </c>
    </row>
    <row r="10" spans="1:27" ht="15">
      <c r="A10" s="42" t="s">
        <v>21</v>
      </c>
      <c r="B10" s="43">
        <v>5</v>
      </c>
      <c r="C10" s="43"/>
      <c r="D10" s="43"/>
      <c r="E10" s="43"/>
      <c r="F10" s="43"/>
      <c r="G10" s="43"/>
      <c r="H10" s="43"/>
      <c r="I10" s="43"/>
      <c r="J10" s="43"/>
      <c r="K10" s="44"/>
      <c r="L10" s="45" t="s">
        <v>22</v>
      </c>
      <c r="M10" s="46">
        <f>U10</f>
        <v>0.28180921516133578</v>
      </c>
      <c r="N10" s="112">
        <v>0.7</v>
      </c>
      <c r="O10" s="113">
        <v>1.5</v>
      </c>
      <c r="P10" s="35" t="s">
        <v>21</v>
      </c>
      <c r="Q10" s="47">
        <f>30.97*2+16*5</f>
        <v>141.94</v>
      </c>
      <c r="R10" s="48">
        <f t="shared" ref="R10:R23" si="1">(B$26*B10/100+C$26*C10/100+D$26*D10/100+E$26*E10/100+F$26*F10/100+G$26*G10/100+H$26*H10/100+I$26*I10/100+J$26*J10/100+K$26*K10/100)</f>
        <v>4</v>
      </c>
      <c r="S10" s="48">
        <f t="shared" si="0"/>
        <v>40</v>
      </c>
      <c r="T10" s="49"/>
      <c r="U10" s="50">
        <f>S10/$Q10</f>
        <v>0.28180921516133578</v>
      </c>
      <c r="V10" s="39">
        <f>U10*2*W10</f>
        <v>0.56361843032267156</v>
      </c>
      <c r="W10" s="35">
        <v>1</v>
      </c>
      <c r="X10" s="40"/>
      <c r="Y10" s="51">
        <f t="shared" ref="Y10:Y23" si="2">AVERAGE(N10:O10)</f>
        <v>1.1000000000000001</v>
      </c>
      <c r="Z10" s="40">
        <f t="shared" ref="Z10:Z23" si="3">(Y10-M10)^2</f>
        <v>0.66943616039490939</v>
      </c>
      <c r="AA10" s="40"/>
    </row>
    <row r="11" spans="1:27" ht="15">
      <c r="A11" s="42" t="s">
        <v>23</v>
      </c>
      <c r="B11" s="43">
        <v>10</v>
      </c>
      <c r="C11" s="43">
        <v>46</v>
      </c>
      <c r="D11" s="43"/>
      <c r="E11" s="43"/>
      <c r="F11" s="43"/>
      <c r="G11" s="43"/>
      <c r="H11" s="43"/>
      <c r="I11" s="43"/>
      <c r="J11" s="43"/>
      <c r="K11" s="44"/>
      <c r="L11" s="45" t="s">
        <v>24</v>
      </c>
      <c r="M11" s="46">
        <f>U11</f>
        <v>2.8025477707006368</v>
      </c>
      <c r="N11" s="112">
        <v>3</v>
      </c>
      <c r="O11" s="113">
        <v>5.5</v>
      </c>
      <c r="P11" s="35" t="s">
        <v>23</v>
      </c>
      <c r="Q11" s="47">
        <f>39.1*2+16</f>
        <v>94.2</v>
      </c>
      <c r="R11" s="48">
        <f t="shared" si="1"/>
        <v>26.4</v>
      </c>
      <c r="S11" s="48">
        <f t="shared" si="0"/>
        <v>264</v>
      </c>
      <c r="T11" s="49"/>
      <c r="U11" s="50">
        <f>S11/$Q11</f>
        <v>2.8025477707006368</v>
      </c>
      <c r="V11" s="39">
        <f>U11*2*W11</f>
        <v>5.6050955414012735</v>
      </c>
      <c r="W11" s="35">
        <v>1</v>
      </c>
      <c r="X11" s="40"/>
      <c r="Y11" s="51">
        <f t="shared" si="2"/>
        <v>4.25</v>
      </c>
      <c r="Z11" s="40">
        <f t="shared" si="3"/>
        <v>2.0951179561036963</v>
      </c>
      <c r="AA11" s="40"/>
    </row>
    <row r="12" spans="1:27" ht="15">
      <c r="A12" s="42" t="s">
        <v>25</v>
      </c>
      <c r="B12" s="43">
        <v>15</v>
      </c>
      <c r="C12" s="43"/>
      <c r="D12" s="43">
        <v>26</v>
      </c>
      <c r="E12" s="43"/>
      <c r="F12" s="43"/>
      <c r="G12" s="43"/>
      <c r="H12" s="43"/>
      <c r="I12" s="43"/>
      <c r="J12" s="43"/>
      <c r="K12" s="44"/>
      <c r="L12" s="45"/>
      <c r="M12" s="46"/>
      <c r="N12" s="52"/>
      <c r="O12" s="53"/>
      <c r="P12" s="35"/>
      <c r="Q12" s="35"/>
      <c r="R12" s="48">
        <f t="shared" si="1"/>
        <v>12</v>
      </c>
      <c r="S12" s="48">
        <f t="shared" si="0"/>
        <v>120</v>
      </c>
      <c r="T12" s="49"/>
      <c r="U12" s="50"/>
      <c r="V12" s="39"/>
      <c r="W12" s="35"/>
      <c r="X12" s="40"/>
      <c r="Y12" s="51"/>
      <c r="Z12" s="40"/>
      <c r="AA12" s="40"/>
    </row>
    <row r="13" spans="1:27" ht="15">
      <c r="A13" s="106" t="s">
        <v>26</v>
      </c>
      <c r="B13" s="107">
        <f>B12*2.497</f>
        <v>37.454999999999998</v>
      </c>
      <c r="C13" s="107">
        <f>C12*2.497</f>
        <v>0</v>
      </c>
      <c r="D13" s="107">
        <f t="shared" ref="D13:K13" si="4">D12*2.497</f>
        <v>64.921999999999997</v>
      </c>
      <c r="E13" s="107">
        <f t="shared" si="4"/>
        <v>0</v>
      </c>
      <c r="F13" s="107">
        <f t="shared" si="4"/>
        <v>0</v>
      </c>
      <c r="G13" s="107">
        <f t="shared" si="4"/>
        <v>0</v>
      </c>
      <c r="H13" s="107">
        <f t="shared" si="4"/>
        <v>0</v>
      </c>
      <c r="I13" s="107">
        <f t="shared" si="4"/>
        <v>0</v>
      </c>
      <c r="J13" s="107">
        <f t="shared" si="4"/>
        <v>0</v>
      </c>
      <c r="K13" s="108">
        <f t="shared" si="4"/>
        <v>0</v>
      </c>
      <c r="L13" s="54" t="s">
        <v>27</v>
      </c>
      <c r="M13" s="46">
        <f>U13</f>
        <v>3.7426929802648012</v>
      </c>
      <c r="N13" s="112">
        <v>1.5</v>
      </c>
      <c r="O13" s="113">
        <v>6</v>
      </c>
      <c r="P13" s="35" t="s">
        <v>26</v>
      </c>
      <c r="Q13" s="47">
        <v>80.06</v>
      </c>
      <c r="R13" s="48">
        <f t="shared" si="1"/>
        <v>29.963999999999995</v>
      </c>
      <c r="S13" s="48">
        <f t="shared" si="0"/>
        <v>299.64</v>
      </c>
      <c r="T13" s="49"/>
      <c r="U13" s="50">
        <f>S13/$Q13</f>
        <v>3.7426929802648012</v>
      </c>
      <c r="V13" s="39">
        <f>U13*W13</f>
        <v>7.4853859605296025</v>
      </c>
      <c r="W13" s="35">
        <v>2</v>
      </c>
      <c r="X13" s="40"/>
      <c r="Y13" s="51">
        <f t="shared" si="2"/>
        <v>3.75</v>
      </c>
      <c r="Z13" s="40">
        <f t="shared" si="3"/>
        <v>5.3392537410584173E-5</v>
      </c>
      <c r="AA13" s="40"/>
    </row>
    <row r="14" spans="1:27" ht="15">
      <c r="A14" s="42" t="s">
        <v>28</v>
      </c>
      <c r="B14" s="43">
        <v>3</v>
      </c>
      <c r="C14" s="43"/>
      <c r="D14" s="43"/>
      <c r="E14" s="43"/>
      <c r="F14" s="43"/>
      <c r="G14" s="43"/>
      <c r="H14" s="43"/>
      <c r="I14" s="43"/>
      <c r="J14" s="43"/>
      <c r="K14" s="44"/>
      <c r="L14" s="54"/>
      <c r="M14" s="46"/>
      <c r="N14" s="52"/>
      <c r="O14" s="53"/>
      <c r="P14" s="35"/>
      <c r="Q14" s="35"/>
      <c r="R14" s="48">
        <f>(B$26*B14/100+C$26*C14/100+D$26*D14/100+E$26*E14/100+F$26*F14/100+G$26*G14/100+H$26*H14/100+I$26*I14/100+J$26*J14/100+K$26*K14/100)</f>
        <v>2.4</v>
      </c>
      <c r="S14" s="48">
        <f t="shared" si="0"/>
        <v>24</v>
      </c>
      <c r="T14" s="49"/>
      <c r="U14" s="50"/>
      <c r="V14" s="39"/>
      <c r="W14" s="39"/>
      <c r="X14" s="40"/>
      <c r="Y14" s="51"/>
      <c r="Z14" s="40"/>
      <c r="AA14" s="40"/>
    </row>
    <row r="15" spans="1:27" ht="15">
      <c r="A15" s="106" t="s">
        <v>29</v>
      </c>
      <c r="B15" s="107">
        <f t="shared" ref="B15:K15" si="5">B14*0.6</f>
        <v>1.7999999999999998</v>
      </c>
      <c r="C15" s="107">
        <f t="shared" si="5"/>
        <v>0</v>
      </c>
      <c r="D15" s="107">
        <f t="shared" si="5"/>
        <v>0</v>
      </c>
      <c r="E15" s="107">
        <f t="shared" si="5"/>
        <v>0</v>
      </c>
      <c r="F15" s="107">
        <f t="shared" si="5"/>
        <v>0</v>
      </c>
      <c r="G15" s="107">
        <f t="shared" si="5"/>
        <v>0</v>
      </c>
      <c r="H15" s="107">
        <f t="shared" si="5"/>
        <v>0</v>
      </c>
      <c r="I15" s="107">
        <f t="shared" si="5"/>
        <v>0</v>
      </c>
      <c r="J15" s="107">
        <f t="shared" si="5"/>
        <v>0</v>
      </c>
      <c r="K15" s="108">
        <f t="shared" si="5"/>
        <v>0</v>
      </c>
      <c r="L15" s="54" t="s">
        <v>30</v>
      </c>
      <c r="M15" s="46">
        <f>U15</f>
        <v>0.59247068504422962</v>
      </c>
      <c r="N15" s="112">
        <v>1.25</v>
      </c>
      <c r="O15" s="113">
        <v>3.5</v>
      </c>
      <c r="P15" s="35" t="s">
        <v>29</v>
      </c>
      <c r="Q15" s="47">
        <v>24.305</v>
      </c>
      <c r="R15" s="48">
        <f t="shared" si="1"/>
        <v>1.44</v>
      </c>
      <c r="S15" s="48">
        <f t="shared" si="0"/>
        <v>14.4</v>
      </c>
      <c r="T15" s="49"/>
      <c r="U15" s="50">
        <f>S15/$Q15</f>
        <v>0.59247068504422962</v>
      </c>
      <c r="V15" s="39">
        <f>U15*W15</f>
        <v>1.1849413700884592</v>
      </c>
      <c r="W15" s="35">
        <v>2</v>
      </c>
      <c r="X15" s="40"/>
      <c r="Y15" s="51">
        <f t="shared" si="2"/>
        <v>2.375</v>
      </c>
      <c r="Z15" s="40">
        <f t="shared" si="3"/>
        <v>3.1774107586766882</v>
      </c>
      <c r="AA15" s="40"/>
    </row>
    <row r="16" spans="1:27" ht="15">
      <c r="A16" s="55" t="s">
        <v>31</v>
      </c>
      <c r="B16" s="43"/>
      <c r="C16" s="43"/>
      <c r="D16" s="56"/>
      <c r="E16" s="43">
        <v>15.5</v>
      </c>
      <c r="F16" s="56"/>
      <c r="G16" s="43"/>
      <c r="H16" s="43"/>
      <c r="I16" s="43"/>
      <c r="J16" s="43"/>
      <c r="K16" s="44"/>
      <c r="L16" s="57"/>
      <c r="M16" s="46"/>
      <c r="N16" s="52"/>
      <c r="O16" s="53"/>
      <c r="P16" s="35"/>
      <c r="Q16" s="35"/>
      <c r="R16" s="48">
        <f t="shared" si="1"/>
        <v>4.6500000000000004</v>
      </c>
      <c r="S16" s="48">
        <f t="shared" si="0"/>
        <v>46.500000000000007</v>
      </c>
      <c r="T16" s="49"/>
      <c r="U16" s="50"/>
      <c r="V16" s="39"/>
      <c r="W16" s="35"/>
      <c r="X16" s="40"/>
      <c r="Y16" s="51"/>
      <c r="Z16" s="40"/>
      <c r="AA16" s="40"/>
    </row>
    <row r="17" spans="1:27" ht="15">
      <c r="A17" s="106" t="s">
        <v>32</v>
      </c>
      <c r="B17" s="109">
        <f>B16*0.7</f>
        <v>0</v>
      </c>
      <c r="C17" s="109">
        <f>C16*0.7</f>
        <v>0</v>
      </c>
      <c r="D17" s="109">
        <f t="shared" ref="D17:K17" si="6">D16*0.7</f>
        <v>0</v>
      </c>
      <c r="E17" s="109">
        <f t="shared" si="6"/>
        <v>10.85</v>
      </c>
      <c r="F17" s="109">
        <f t="shared" si="6"/>
        <v>0</v>
      </c>
      <c r="G17" s="109">
        <f t="shared" si="6"/>
        <v>0</v>
      </c>
      <c r="H17" s="109">
        <f t="shared" si="6"/>
        <v>0</v>
      </c>
      <c r="I17" s="109">
        <f t="shared" si="6"/>
        <v>0</v>
      </c>
      <c r="J17" s="109">
        <f t="shared" si="6"/>
        <v>0</v>
      </c>
      <c r="K17" s="110">
        <f t="shared" si="6"/>
        <v>0</v>
      </c>
      <c r="L17" s="54" t="s">
        <v>33</v>
      </c>
      <c r="M17" s="46">
        <f>U17</f>
        <v>0.81216627576226341</v>
      </c>
      <c r="N17" s="112">
        <v>3.25</v>
      </c>
      <c r="O17" s="113">
        <v>5</v>
      </c>
      <c r="P17" s="35" t="s">
        <v>32</v>
      </c>
      <c r="Q17" s="47">
        <v>40.078000000000003</v>
      </c>
      <c r="R17" s="48">
        <f t="shared" si="1"/>
        <v>3.2549999999999999</v>
      </c>
      <c r="S17" s="48">
        <f t="shared" si="0"/>
        <v>32.549999999999997</v>
      </c>
      <c r="T17" s="49"/>
      <c r="U17" s="50">
        <f t="shared" ref="U17:U23" si="7">S17/$Q17</f>
        <v>0.81216627576226341</v>
      </c>
      <c r="V17" s="39">
        <f>U17*W17</f>
        <v>1.6243325515245268</v>
      </c>
      <c r="W17" s="35">
        <v>2</v>
      </c>
      <c r="X17" s="40"/>
      <c r="Y17" s="51">
        <f t="shared" si="2"/>
        <v>4.125</v>
      </c>
      <c r="Z17" s="40">
        <f t="shared" si="3"/>
        <v>10.974867284446873</v>
      </c>
      <c r="AA17" s="40"/>
    </row>
    <row r="18" spans="1:27" ht="15">
      <c r="A18" s="42" t="s">
        <v>34</v>
      </c>
      <c r="B18" s="58"/>
      <c r="C18" s="58"/>
      <c r="D18" s="59"/>
      <c r="E18" s="58"/>
      <c r="F18" s="59"/>
      <c r="G18" s="58"/>
      <c r="H18" s="58"/>
      <c r="I18" s="58"/>
      <c r="J18" s="58"/>
      <c r="K18" s="60"/>
      <c r="L18" s="45" t="s">
        <v>35</v>
      </c>
      <c r="M18" s="46">
        <f t="shared" ref="M18:M23" si="8">T18</f>
        <v>0</v>
      </c>
      <c r="N18" s="112">
        <v>10</v>
      </c>
      <c r="O18" s="113">
        <v>40</v>
      </c>
      <c r="P18" s="35" t="s">
        <v>36</v>
      </c>
      <c r="Q18" s="47">
        <v>55.84</v>
      </c>
      <c r="R18" s="48">
        <f t="shared" si="1"/>
        <v>0</v>
      </c>
      <c r="S18" s="48">
        <f t="shared" si="0"/>
        <v>0</v>
      </c>
      <c r="T18" s="49">
        <f t="shared" ref="T18:T23" si="9">U18*1000</f>
        <v>0</v>
      </c>
      <c r="U18" s="50">
        <f t="shared" si="7"/>
        <v>0</v>
      </c>
      <c r="V18" s="39">
        <f t="shared" ref="V18:V23" si="10">U18*W18</f>
        <v>0</v>
      </c>
      <c r="W18" s="35">
        <v>3</v>
      </c>
      <c r="X18" s="40"/>
      <c r="Y18" s="51">
        <f t="shared" si="2"/>
        <v>25</v>
      </c>
      <c r="Z18" s="40">
        <f t="shared" si="3"/>
        <v>625</v>
      </c>
      <c r="AA18" s="40"/>
    </row>
    <row r="19" spans="1:27" ht="15">
      <c r="A19" s="42" t="s">
        <v>37</v>
      </c>
      <c r="B19" s="58"/>
      <c r="C19" s="58"/>
      <c r="D19" s="59"/>
      <c r="E19" s="58"/>
      <c r="F19" s="59"/>
      <c r="G19" s="58"/>
      <c r="H19" s="58"/>
      <c r="I19" s="58"/>
      <c r="J19" s="58"/>
      <c r="K19" s="60"/>
      <c r="L19" s="45" t="s">
        <v>38</v>
      </c>
      <c r="M19" s="46">
        <f t="shared" si="8"/>
        <v>0</v>
      </c>
      <c r="N19" s="112">
        <v>0.5</v>
      </c>
      <c r="O19" s="113">
        <v>1</v>
      </c>
      <c r="P19" s="35" t="s">
        <v>37</v>
      </c>
      <c r="Q19" s="47">
        <v>63.55</v>
      </c>
      <c r="R19" s="48">
        <f t="shared" si="1"/>
        <v>0</v>
      </c>
      <c r="S19" s="48">
        <f t="shared" si="0"/>
        <v>0</v>
      </c>
      <c r="T19" s="49">
        <f t="shared" si="9"/>
        <v>0</v>
      </c>
      <c r="U19" s="50">
        <f t="shared" si="7"/>
        <v>0</v>
      </c>
      <c r="V19" s="39">
        <f t="shared" si="10"/>
        <v>0</v>
      </c>
      <c r="W19" s="35">
        <v>2</v>
      </c>
      <c r="X19" s="40"/>
      <c r="Y19" s="51">
        <f t="shared" si="2"/>
        <v>0.75</v>
      </c>
      <c r="Z19" s="40">
        <f t="shared" si="3"/>
        <v>0.5625</v>
      </c>
      <c r="AA19" s="40"/>
    </row>
    <row r="20" spans="1:27" ht="15">
      <c r="A20" s="42" t="s">
        <v>39</v>
      </c>
      <c r="B20" s="58"/>
      <c r="C20" s="58"/>
      <c r="D20" s="59"/>
      <c r="E20" s="58"/>
      <c r="F20" s="59"/>
      <c r="G20" s="58"/>
      <c r="H20" s="58"/>
      <c r="I20" s="58"/>
      <c r="J20" s="58"/>
      <c r="K20" s="60"/>
      <c r="L20" s="45" t="s">
        <v>40</v>
      </c>
      <c r="M20" s="46">
        <f t="shared" si="8"/>
        <v>0</v>
      </c>
      <c r="N20" s="112">
        <v>4</v>
      </c>
      <c r="O20" s="113">
        <v>7</v>
      </c>
      <c r="P20" s="35" t="s">
        <v>39</v>
      </c>
      <c r="Q20" s="47">
        <v>65.39</v>
      </c>
      <c r="R20" s="48">
        <f t="shared" si="1"/>
        <v>0</v>
      </c>
      <c r="S20" s="48">
        <f t="shared" si="0"/>
        <v>0</v>
      </c>
      <c r="T20" s="49">
        <f t="shared" si="9"/>
        <v>0</v>
      </c>
      <c r="U20" s="50">
        <f t="shared" si="7"/>
        <v>0</v>
      </c>
      <c r="V20" s="39">
        <f t="shared" si="10"/>
        <v>0</v>
      </c>
      <c r="W20" s="35">
        <v>2</v>
      </c>
      <c r="X20" s="40"/>
      <c r="Y20" s="51">
        <f t="shared" si="2"/>
        <v>5.5</v>
      </c>
      <c r="Z20" s="40">
        <f t="shared" si="3"/>
        <v>30.25</v>
      </c>
      <c r="AA20" s="40"/>
    </row>
    <row r="21" spans="1:27" ht="15">
      <c r="A21" s="42" t="s">
        <v>41</v>
      </c>
      <c r="B21" s="58"/>
      <c r="C21" s="58"/>
      <c r="D21" s="59"/>
      <c r="E21" s="58"/>
      <c r="F21" s="59"/>
      <c r="G21" s="58"/>
      <c r="H21" s="58"/>
      <c r="I21" s="58"/>
      <c r="J21" s="58"/>
      <c r="K21" s="60"/>
      <c r="L21" s="45" t="s">
        <v>42</v>
      </c>
      <c r="M21" s="46">
        <f t="shared" si="8"/>
        <v>0</v>
      </c>
      <c r="N21" s="112">
        <v>15</v>
      </c>
      <c r="O21" s="113">
        <v>40</v>
      </c>
      <c r="P21" s="35" t="s">
        <v>41</v>
      </c>
      <c r="Q21" s="47">
        <v>10.81</v>
      </c>
      <c r="R21" s="48">
        <f t="shared" si="1"/>
        <v>0</v>
      </c>
      <c r="S21" s="48">
        <f t="shared" si="0"/>
        <v>0</v>
      </c>
      <c r="T21" s="49">
        <f t="shared" si="9"/>
        <v>0</v>
      </c>
      <c r="U21" s="50">
        <f t="shared" si="7"/>
        <v>0</v>
      </c>
      <c r="V21" s="39">
        <f t="shared" si="10"/>
        <v>0</v>
      </c>
      <c r="W21" s="35">
        <v>3</v>
      </c>
      <c r="X21" s="40"/>
      <c r="Y21" s="51">
        <f t="shared" si="2"/>
        <v>27.5</v>
      </c>
      <c r="Z21" s="40">
        <f t="shared" si="3"/>
        <v>756.25</v>
      </c>
      <c r="AA21" s="40"/>
    </row>
    <row r="22" spans="1:27" ht="15">
      <c r="A22" s="42" t="s">
        <v>43</v>
      </c>
      <c r="B22" s="58"/>
      <c r="C22" s="58"/>
      <c r="D22" s="59"/>
      <c r="E22" s="58"/>
      <c r="F22" s="59"/>
      <c r="G22" s="58"/>
      <c r="H22" s="58"/>
      <c r="I22" s="58"/>
      <c r="J22" s="58"/>
      <c r="K22" s="60"/>
      <c r="L22" s="45" t="s">
        <v>44</v>
      </c>
      <c r="M22" s="46">
        <f t="shared" si="8"/>
        <v>0</v>
      </c>
      <c r="N22" s="112">
        <v>10</v>
      </c>
      <c r="O22" s="113">
        <v>15</v>
      </c>
      <c r="P22" s="35" t="s">
        <v>43</v>
      </c>
      <c r="Q22" s="47">
        <v>54.94</v>
      </c>
      <c r="R22" s="48">
        <f t="shared" si="1"/>
        <v>0</v>
      </c>
      <c r="S22" s="48">
        <f t="shared" si="0"/>
        <v>0</v>
      </c>
      <c r="T22" s="49">
        <f t="shared" si="9"/>
        <v>0</v>
      </c>
      <c r="U22" s="50">
        <f t="shared" si="7"/>
        <v>0</v>
      </c>
      <c r="V22" s="39">
        <f t="shared" si="10"/>
        <v>0</v>
      </c>
      <c r="W22" s="35">
        <v>2</v>
      </c>
      <c r="X22" s="40"/>
      <c r="Y22" s="51">
        <f t="shared" si="2"/>
        <v>12.5</v>
      </c>
      <c r="Z22" s="40">
        <f t="shared" si="3"/>
        <v>156.25</v>
      </c>
      <c r="AA22" s="40"/>
    </row>
    <row r="23" spans="1:27" ht="15">
      <c r="A23" s="42" t="s">
        <v>45</v>
      </c>
      <c r="B23" s="58"/>
      <c r="C23" s="58"/>
      <c r="D23" s="59"/>
      <c r="E23" s="58"/>
      <c r="F23" s="59"/>
      <c r="G23" s="58"/>
      <c r="H23" s="58"/>
      <c r="I23" s="58"/>
      <c r="J23" s="58"/>
      <c r="K23" s="60"/>
      <c r="L23" s="45" t="s">
        <v>46</v>
      </c>
      <c r="M23" s="46">
        <f t="shared" si="8"/>
        <v>0</v>
      </c>
      <c r="N23" s="112">
        <v>0.5</v>
      </c>
      <c r="O23" s="113">
        <v>0.5</v>
      </c>
      <c r="P23" s="35" t="s">
        <v>45</v>
      </c>
      <c r="Q23" s="47">
        <v>95.94</v>
      </c>
      <c r="R23" s="48">
        <f t="shared" si="1"/>
        <v>0</v>
      </c>
      <c r="S23" s="48">
        <f t="shared" si="0"/>
        <v>0</v>
      </c>
      <c r="T23" s="49">
        <f t="shared" si="9"/>
        <v>0</v>
      </c>
      <c r="U23" s="50">
        <f t="shared" si="7"/>
        <v>0</v>
      </c>
      <c r="V23" s="39">
        <f t="shared" si="10"/>
        <v>0</v>
      </c>
      <c r="W23" s="35">
        <v>6</v>
      </c>
      <c r="X23" s="40"/>
      <c r="Y23" s="51">
        <f t="shared" si="2"/>
        <v>0.5</v>
      </c>
      <c r="Z23" s="40">
        <f t="shared" si="3"/>
        <v>0.25</v>
      </c>
      <c r="AA23" s="40"/>
    </row>
    <row r="24" spans="1:27" ht="6.95" customHeight="1" thickBot="1">
      <c r="A24" s="61"/>
      <c r="B24" s="62"/>
      <c r="C24" s="62"/>
      <c r="D24" s="111"/>
      <c r="E24" s="62"/>
      <c r="F24" s="63"/>
      <c r="G24" s="62"/>
      <c r="H24" s="62"/>
      <c r="I24" s="62"/>
      <c r="J24" s="62"/>
      <c r="K24" s="64"/>
      <c r="L24" s="65"/>
      <c r="M24" s="9"/>
      <c r="N24" s="9"/>
      <c r="O24" s="66"/>
      <c r="P24" s="8"/>
      <c r="Q24" s="8"/>
      <c r="R24" s="67"/>
      <c r="S24" s="68"/>
      <c r="T24" s="8"/>
      <c r="U24" s="69"/>
      <c r="V24" s="8"/>
      <c r="W24" s="70"/>
    </row>
    <row r="25" spans="1:27" ht="45.75" thickBot="1">
      <c r="A25" s="71" t="s">
        <v>82</v>
      </c>
      <c r="B25" s="97">
        <v>800</v>
      </c>
      <c r="C25" s="97">
        <v>400</v>
      </c>
      <c r="D25" s="98"/>
      <c r="E25" s="97">
        <v>300</v>
      </c>
      <c r="F25" s="98"/>
      <c r="G25" s="97"/>
      <c r="H25" s="97"/>
      <c r="I25" s="97"/>
      <c r="J25" s="97"/>
      <c r="K25" s="99"/>
      <c r="L25" s="72" t="s">
        <v>47</v>
      </c>
      <c r="M25" s="73">
        <f>SUM(V9:V23)/2*0.1</f>
        <v>1.7742750452986085</v>
      </c>
      <c r="N25" s="74"/>
      <c r="O25" s="75"/>
      <c r="P25" s="8"/>
      <c r="Q25" s="8"/>
      <c r="R25" s="67"/>
      <c r="S25" s="68"/>
      <c r="T25" s="8"/>
      <c r="U25" s="69"/>
      <c r="V25" s="8"/>
      <c r="W25" s="70"/>
    </row>
    <row r="26" spans="1:27" ht="42.95" customHeight="1">
      <c r="A26" s="76" t="s">
        <v>83</v>
      </c>
      <c r="B26" s="100">
        <f t="shared" ref="B26:K26" si="11">B25/1000*$A$5</f>
        <v>80</v>
      </c>
      <c r="C26" s="100">
        <f t="shared" si="11"/>
        <v>40</v>
      </c>
      <c r="D26" s="100">
        <f t="shared" si="11"/>
        <v>0</v>
      </c>
      <c r="E26" s="100">
        <f t="shared" si="11"/>
        <v>30</v>
      </c>
      <c r="F26" s="100">
        <f t="shared" si="11"/>
        <v>0</v>
      </c>
      <c r="G26" s="100">
        <f t="shared" si="11"/>
        <v>0</v>
      </c>
      <c r="H26" s="100">
        <f t="shared" si="11"/>
        <v>0</v>
      </c>
      <c r="I26" s="100">
        <f t="shared" si="11"/>
        <v>0</v>
      </c>
      <c r="J26" s="100">
        <f t="shared" si="11"/>
        <v>0</v>
      </c>
      <c r="K26" s="101">
        <f t="shared" si="11"/>
        <v>0</v>
      </c>
      <c r="N26" s="133" t="s">
        <v>88</v>
      </c>
      <c r="O26" s="134"/>
      <c r="P26" s="39"/>
      <c r="Q26" s="39"/>
      <c r="R26" s="77"/>
      <c r="S26" s="78"/>
      <c r="T26" s="79"/>
      <c r="U26" s="80"/>
      <c r="V26" s="39"/>
      <c r="W26" s="35"/>
      <c r="X26" s="40"/>
      <c r="Y26" s="40"/>
      <c r="Z26" s="40"/>
      <c r="AA26" s="40"/>
    </row>
    <row r="27" spans="1:27" ht="18">
      <c r="A27" s="81" t="s">
        <v>84</v>
      </c>
      <c r="B27" s="97"/>
      <c r="C27" s="97"/>
      <c r="D27" s="98"/>
      <c r="E27" s="97"/>
      <c r="F27" s="98"/>
      <c r="G27" s="97"/>
      <c r="H27" s="97"/>
      <c r="I27" s="97"/>
      <c r="J27" s="97"/>
      <c r="K27" s="102"/>
      <c r="N27" s="82" t="s">
        <v>6</v>
      </c>
      <c r="O27" s="83">
        <f>SUM(B25:K25)/1000</f>
        <v>1.5</v>
      </c>
      <c r="P27" s="39"/>
      <c r="Q27" s="39"/>
      <c r="R27" s="77"/>
      <c r="S27" s="78"/>
      <c r="T27" s="79"/>
      <c r="U27" s="80"/>
      <c r="V27" s="39"/>
      <c r="W27" s="35"/>
      <c r="X27" s="40"/>
      <c r="Y27" s="40"/>
      <c r="Z27" s="40"/>
      <c r="AA27" s="40"/>
    </row>
    <row r="28" spans="1:27" ht="30.75" thickBot="1">
      <c r="A28" s="84" t="s">
        <v>85</v>
      </c>
      <c r="B28" s="103">
        <f>B26*B27/1000</f>
        <v>0</v>
      </c>
      <c r="C28" s="104">
        <f t="shared" ref="C28:K28" si="12">C26*C27/1000</f>
        <v>0</v>
      </c>
      <c r="D28" s="104">
        <f t="shared" si="12"/>
        <v>0</v>
      </c>
      <c r="E28" s="104">
        <f t="shared" si="12"/>
        <v>0</v>
      </c>
      <c r="F28" s="104">
        <f t="shared" si="12"/>
        <v>0</v>
      </c>
      <c r="G28" s="104">
        <f t="shared" si="12"/>
        <v>0</v>
      </c>
      <c r="H28" s="104">
        <f t="shared" si="12"/>
        <v>0</v>
      </c>
      <c r="I28" s="104">
        <f t="shared" si="12"/>
        <v>0</v>
      </c>
      <c r="J28" s="104">
        <f t="shared" si="12"/>
        <v>0</v>
      </c>
      <c r="K28" s="89">
        <f t="shared" si="12"/>
        <v>0</v>
      </c>
      <c r="N28" s="85" t="s">
        <v>7</v>
      </c>
      <c r="O28" s="86">
        <v>1</v>
      </c>
      <c r="P28" s="40"/>
      <c r="Q28" s="40"/>
      <c r="R28" s="87"/>
      <c r="S28" s="87"/>
      <c r="T28" s="87"/>
      <c r="U28" s="87"/>
      <c r="V28" s="40"/>
      <c r="W28" s="40"/>
      <c r="X28" s="40"/>
      <c r="Y28" s="40"/>
      <c r="Z28" s="40"/>
      <c r="AA28" s="40"/>
    </row>
    <row r="29" spans="1:27" ht="42.95" customHeight="1" thickBot="1">
      <c r="A29" s="88" t="s">
        <v>86</v>
      </c>
      <c r="B29" s="105">
        <f>SUM(B28:K28)</f>
        <v>0</v>
      </c>
      <c r="C29" s="90"/>
      <c r="D29" s="90"/>
      <c r="E29" s="90"/>
      <c r="F29" s="90"/>
      <c r="G29" s="90"/>
      <c r="H29" s="90"/>
      <c r="I29" s="90"/>
      <c r="J29" s="90"/>
      <c r="K29" s="90"/>
      <c r="N29" s="91" t="s">
        <v>8</v>
      </c>
      <c r="O29" s="92">
        <v>3</v>
      </c>
      <c r="P29" s="40"/>
      <c r="Q29" s="40"/>
      <c r="R29" s="40"/>
      <c r="S29" s="40"/>
      <c r="T29" s="40"/>
      <c r="U29" s="40"/>
      <c r="V29" s="40"/>
      <c r="W29" s="40"/>
      <c r="X29" s="40"/>
      <c r="Y29" s="40"/>
      <c r="Z29" s="40"/>
      <c r="AA29" s="40"/>
    </row>
  </sheetData>
  <sheetProtection password="EDE3" sheet="1" objects="1" scenarios="1"/>
  <mergeCells count="3">
    <mergeCell ref="M7:O7"/>
    <mergeCell ref="R7:U7"/>
    <mergeCell ref="N26:O26"/>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A1:AA29"/>
  <sheetViews>
    <sheetView topLeftCell="A2" zoomScale="70" zoomScaleNormal="70" workbookViewId="0">
      <selection activeCell="B25" sqref="B25"/>
    </sheetView>
  </sheetViews>
  <sheetFormatPr defaultColWidth="10.875" defaultRowHeight="14.25"/>
  <cols>
    <col min="1" max="1" width="20.75" style="3" customWidth="1"/>
    <col min="2" max="11" width="13.125" style="3" customWidth="1"/>
    <col min="12" max="12" width="17.5" style="3" customWidth="1"/>
    <col min="13" max="15" width="10.875" style="3"/>
    <col min="16" max="19" width="10.875" style="3" hidden="1" customWidth="1"/>
    <col min="20" max="20" width="12.5" style="3" hidden="1" customWidth="1"/>
    <col min="21" max="27" width="10.875" style="3" hidden="1" customWidth="1"/>
    <col min="28" max="36" width="10.875" style="3" customWidth="1"/>
    <col min="37" max="16384" width="10.875" style="3"/>
  </cols>
  <sheetData>
    <row r="1" spans="1:27" ht="33.950000000000003" customHeight="1" thickTop="1" thickBot="1">
      <c r="A1" s="1" t="s">
        <v>80</v>
      </c>
      <c r="B1" s="2"/>
      <c r="D1" s="2"/>
      <c r="E1" s="2"/>
      <c r="F1" s="2"/>
      <c r="G1" s="2"/>
      <c r="H1" s="2"/>
      <c r="I1" s="2"/>
      <c r="J1" s="2"/>
      <c r="K1" s="2"/>
      <c r="L1" s="4"/>
      <c r="M1" s="4"/>
      <c r="N1" s="4"/>
      <c r="O1" s="4"/>
      <c r="P1" s="2"/>
      <c r="Q1" s="5"/>
      <c r="R1" s="6"/>
      <c r="S1" s="2"/>
      <c r="T1" s="2"/>
      <c r="U1" s="2"/>
      <c r="V1" s="2"/>
      <c r="W1" s="2"/>
    </row>
    <row r="2" spans="1:27" ht="16.5" thickTop="1" thickBot="1">
      <c r="A2" s="7"/>
      <c r="B2" s="8"/>
      <c r="D2" s="8"/>
      <c r="E2" s="8"/>
      <c r="F2" s="8"/>
      <c r="G2" s="8"/>
      <c r="H2" s="8"/>
      <c r="I2" s="8"/>
      <c r="J2" s="8"/>
      <c r="K2" s="8"/>
      <c r="L2" s="9"/>
      <c r="M2" s="9"/>
      <c r="N2" s="9"/>
      <c r="O2" s="9"/>
      <c r="P2" s="8"/>
      <c r="Q2" s="10"/>
      <c r="R2" s="11"/>
      <c r="S2" s="8"/>
      <c r="T2" s="8"/>
      <c r="U2" s="8"/>
      <c r="V2" s="8"/>
      <c r="W2" s="8"/>
    </row>
    <row r="3" spans="1:27" ht="16.5" thickTop="1" thickBot="1">
      <c r="A3" s="12"/>
      <c r="B3" s="8"/>
      <c r="C3" s="12"/>
      <c r="D3" s="8"/>
      <c r="E3" s="8"/>
      <c r="F3" s="8"/>
      <c r="G3" s="8"/>
      <c r="H3" s="8"/>
      <c r="I3" s="8"/>
      <c r="J3" s="8"/>
      <c r="K3" s="8"/>
      <c r="L3" s="9"/>
      <c r="M3" s="9"/>
      <c r="N3" s="9"/>
      <c r="O3" s="9"/>
      <c r="P3" s="8"/>
      <c r="Q3" s="10"/>
      <c r="R3" s="11"/>
      <c r="S3" s="8"/>
      <c r="T3" s="8"/>
      <c r="U3" s="8"/>
      <c r="V3" s="8"/>
      <c r="W3" s="8"/>
    </row>
    <row r="4" spans="1:27" ht="16.5" thickTop="1" thickBot="1">
      <c r="A4" s="13" t="s">
        <v>81</v>
      </c>
      <c r="B4" s="8"/>
      <c r="C4" s="12"/>
      <c r="D4" s="8"/>
      <c r="E4" s="8"/>
      <c r="F4" s="8"/>
      <c r="G4" s="8"/>
      <c r="H4" s="8"/>
      <c r="I4" s="8"/>
      <c r="J4" s="8"/>
      <c r="K4" s="8"/>
      <c r="L4" s="9"/>
      <c r="M4" s="9"/>
      <c r="N4" s="9"/>
      <c r="O4" s="9"/>
      <c r="P4" s="8"/>
      <c r="Q4" s="10"/>
      <c r="R4" s="11"/>
      <c r="S4" s="8"/>
      <c r="T4" s="8"/>
      <c r="U4" s="8"/>
      <c r="V4" s="8"/>
      <c r="W4" s="8"/>
    </row>
    <row r="5" spans="1:27" ht="16.5" thickTop="1" thickBot="1">
      <c r="A5" s="7"/>
      <c r="B5" s="8"/>
      <c r="C5" s="12"/>
      <c r="D5" s="8"/>
      <c r="E5" s="8"/>
      <c r="F5" s="8"/>
      <c r="G5" s="8"/>
      <c r="H5" s="8"/>
      <c r="I5" s="8"/>
      <c r="J5" s="8"/>
      <c r="K5" s="8"/>
      <c r="L5" s="9"/>
      <c r="M5" s="9"/>
      <c r="N5" s="9"/>
      <c r="O5" s="9"/>
      <c r="P5" s="8"/>
      <c r="Q5" s="10"/>
      <c r="R5" s="11"/>
      <c r="S5" s="8"/>
      <c r="T5" s="8"/>
      <c r="U5" s="8"/>
      <c r="V5" s="8"/>
      <c r="W5" s="8"/>
    </row>
    <row r="6" spans="1:27" ht="16.5" thickTop="1" thickBot="1">
      <c r="A6" s="14"/>
      <c r="B6" s="15"/>
      <c r="L6" s="16"/>
      <c r="M6" s="16"/>
      <c r="N6" s="16"/>
      <c r="O6" s="16"/>
      <c r="Q6" s="17"/>
      <c r="R6" s="18"/>
    </row>
    <row r="7" spans="1:27" s="27" customFormat="1" ht="30.95" customHeight="1" thickTop="1">
      <c r="A7" s="19" t="s">
        <v>1</v>
      </c>
      <c r="B7" s="20"/>
      <c r="C7" s="20"/>
      <c r="D7" s="20"/>
      <c r="E7" s="20"/>
      <c r="F7" s="20"/>
      <c r="G7" s="20"/>
      <c r="H7" s="20"/>
      <c r="I7" s="21"/>
      <c r="J7" s="21"/>
      <c r="K7" s="22"/>
      <c r="L7" s="23" t="s">
        <v>1</v>
      </c>
      <c r="M7" s="130" t="s">
        <v>2</v>
      </c>
      <c r="N7" s="130"/>
      <c r="O7" s="131"/>
      <c r="P7" s="24"/>
      <c r="Q7" s="25"/>
      <c r="R7" s="132" t="s">
        <v>3</v>
      </c>
      <c r="S7" s="132"/>
      <c r="T7" s="132"/>
      <c r="U7" s="132"/>
      <c r="V7" s="24"/>
      <c r="W7" s="24"/>
      <c r="X7" s="26"/>
      <c r="Y7" s="26" t="s">
        <v>4</v>
      </c>
      <c r="Z7" s="26"/>
      <c r="AA7" s="26"/>
    </row>
    <row r="8" spans="1:27" ht="15">
      <c r="A8" s="28"/>
      <c r="B8" s="29" t="s">
        <v>5</v>
      </c>
      <c r="C8" s="29" t="s">
        <v>5</v>
      </c>
      <c r="D8" s="29" t="s">
        <v>5</v>
      </c>
      <c r="E8" s="29" t="s">
        <v>5</v>
      </c>
      <c r="F8" s="29" t="s">
        <v>5</v>
      </c>
      <c r="G8" s="29" t="s">
        <v>5</v>
      </c>
      <c r="H8" s="29" t="s">
        <v>5</v>
      </c>
      <c r="I8" s="29" t="s">
        <v>5</v>
      </c>
      <c r="J8" s="29" t="s">
        <v>5</v>
      </c>
      <c r="K8" s="30" t="s">
        <v>5</v>
      </c>
      <c r="L8" s="31"/>
      <c r="M8" s="32" t="s">
        <v>87</v>
      </c>
      <c r="N8" s="33" t="s">
        <v>7</v>
      </c>
      <c r="O8" s="34" t="s">
        <v>8</v>
      </c>
      <c r="P8" s="35"/>
      <c r="Q8" s="36" t="s">
        <v>9</v>
      </c>
      <c r="R8" s="37" t="s">
        <v>10</v>
      </c>
      <c r="S8" s="38" t="s">
        <v>11</v>
      </c>
      <c r="T8" s="38" t="s">
        <v>12</v>
      </c>
      <c r="U8" s="38" t="s">
        <v>13</v>
      </c>
      <c r="V8" s="39" t="s">
        <v>14</v>
      </c>
      <c r="W8" s="39" t="s">
        <v>15</v>
      </c>
      <c r="X8" s="40"/>
      <c r="Y8" s="41" t="s">
        <v>16</v>
      </c>
      <c r="Z8" s="40" t="s">
        <v>17</v>
      </c>
      <c r="AA8" s="40" t="s">
        <v>18</v>
      </c>
    </row>
    <row r="9" spans="1:27" ht="15">
      <c r="A9" s="42" t="s">
        <v>19</v>
      </c>
      <c r="B9" s="43"/>
      <c r="C9" s="43"/>
      <c r="D9" s="43"/>
      <c r="E9" s="43"/>
      <c r="F9" s="43"/>
      <c r="G9" s="43"/>
      <c r="H9" s="43"/>
      <c r="I9" s="43"/>
      <c r="J9" s="43"/>
      <c r="K9" s="44"/>
      <c r="L9" s="45" t="s">
        <v>20</v>
      </c>
      <c r="M9" s="46" t="e">
        <f>U9</f>
        <v>#DIV/0!</v>
      </c>
      <c r="N9" s="112">
        <v>13</v>
      </c>
      <c r="O9" s="113">
        <v>18</v>
      </c>
      <c r="P9" s="35" t="s">
        <v>19</v>
      </c>
      <c r="Q9" s="47">
        <v>14.01</v>
      </c>
      <c r="R9" s="48">
        <f>(B$26*B9/100+C$26*C9/100+D$26*D9/100+E$26*E9/100+F$26*F9/100+G$26*G9/100+H$26*H9/100+I$26*I9/100+J$26*J9/100+K$26*K9/100)</f>
        <v>0</v>
      </c>
      <c r="S9" s="48" t="e">
        <f t="shared" ref="S9:S23" si="0">R9/$A$5*1000</f>
        <v>#DIV/0!</v>
      </c>
      <c r="T9" s="49"/>
      <c r="U9" s="50" t="e">
        <f>S9/$Q9</f>
        <v>#DIV/0!</v>
      </c>
      <c r="V9" s="39" t="e">
        <f>U9*W9</f>
        <v>#DIV/0!</v>
      </c>
      <c r="W9" s="35">
        <v>1</v>
      </c>
      <c r="X9" s="40"/>
      <c r="Y9" s="51">
        <f>AVERAGE(N9:O9)</f>
        <v>15.5</v>
      </c>
      <c r="Z9" s="40" t="e">
        <f>(Y9-M9)^2</f>
        <v>#DIV/0!</v>
      </c>
      <c r="AA9" s="40" t="e">
        <f>SUM(Z9:Z23)</f>
        <v>#DIV/0!</v>
      </c>
    </row>
    <row r="10" spans="1:27" ht="15">
      <c r="A10" s="42" t="s">
        <v>21</v>
      </c>
      <c r="B10" s="43"/>
      <c r="C10" s="43"/>
      <c r="D10" s="43"/>
      <c r="E10" s="43"/>
      <c r="F10" s="43"/>
      <c r="G10" s="43"/>
      <c r="H10" s="43"/>
      <c r="I10" s="43"/>
      <c r="J10" s="43"/>
      <c r="K10" s="44"/>
      <c r="L10" s="45" t="s">
        <v>22</v>
      </c>
      <c r="M10" s="46" t="e">
        <f>U10</f>
        <v>#DIV/0!</v>
      </c>
      <c r="N10" s="112">
        <v>0.7</v>
      </c>
      <c r="O10" s="113">
        <v>1.5</v>
      </c>
      <c r="P10" s="35" t="s">
        <v>21</v>
      </c>
      <c r="Q10" s="47">
        <f>30.97*2+16*5</f>
        <v>141.94</v>
      </c>
      <c r="R10" s="48">
        <f t="shared" ref="R10:R23" si="1">(B$26*B10/100+C$26*C10/100+D$26*D10/100+E$26*E10/100+F$26*F10/100+G$26*G10/100+H$26*H10/100+I$26*I10/100+J$26*J10/100+K$26*K10/100)</f>
        <v>0</v>
      </c>
      <c r="S10" s="48" t="e">
        <f t="shared" si="0"/>
        <v>#DIV/0!</v>
      </c>
      <c r="T10" s="49"/>
      <c r="U10" s="50" t="e">
        <f>S10/$Q10</f>
        <v>#DIV/0!</v>
      </c>
      <c r="V10" s="39" t="e">
        <f>U10*2*W10</f>
        <v>#DIV/0!</v>
      </c>
      <c r="W10" s="35">
        <v>1</v>
      </c>
      <c r="X10" s="40"/>
      <c r="Y10" s="51">
        <f t="shared" ref="Y10:Y23" si="2">AVERAGE(N10:O10)</f>
        <v>1.1000000000000001</v>
      </c>
      <c r="Z10" s="40" t="e">
        <f t="shared" ref="Z10:Z23" si="3">(Y10-M10)^2</f>
        <v>#DIV/0!</v>
      </c>
      <c r="AA10" s="40"/>
    </row>
    <row r="11" spans="1:27" ht="15">
      <c r="A11" s="42" t="s">
        <v>23</v>
      </c>
      <c r="B11" s="43"/>
      <c r="C11" s="43"/>
      <c r="D11" s="43"/>
      <c r="E11" s="43"/>
      <c r="F11" s="43"/>
      <c r="G11" s="43"/>
      <c r="H11" s="43"/>
      <c r="I11" s="43"/>
      <c r="J11" s="43"/>
      <c r="K11" s="44"/>
      <c r="L11" s="45" t="s">
        <v>24</v>
      </c>
      <c r="M11" s="46" t="e">
        <f>U11</f>
        <v>#DIV/0!</v>
      </c>
      <c r="N11" s="112">
        <v>3</v>
      </c>
      <c r="O11" s="113">
        <v>5.5</v>
      </c>
      <c r="P11" s="35" t="s">
        <v>23</v>
      </c>
      <c r="Q11" s="47">
        <f>39.1*2+16</f>
        <v>94.2</v>
      </c>
      <c r="R11" s="48">
        <f t="shared" si="1"/>
        <v>0</v>
      </c>
      <c r="S11" s="48" t="e">
        <f t="shared" si="0"/>
        <v>#DIV/0!</v>
      </c>
      <c r="T11" s="49"/>
      <c r="U11" s="50" t="e">
        <f>S11/$Q11</f>
        <v>#DIV/0!</v>
      </c>
      <c r="V11" s="39" t="e">
        <f>U11*2*W11</f>
        <v>#DIV/0!</v>
      </c>
      <c r="W11" s="35">
        <v>1</v>
      </c>
      <c r="X11" s="40"/>
      <c r="Y11" s="51">
        <f t="shared" si="2"/>
        <v>4.25</v>
      </c>
      <c r="Z11" s="40" t="e">
        <f t="shared" si="3"/>
        <v>#DIV/0!</v>
      </c>
      <c r="AA11" s="40"/>
    </row>
    <row r="12" spans="1:27" ht="15">
      <c r="A12" s="42" t="s">
        <v>25</v>
      </c>
      <c r="B12" s="43"/>
      <c r="C12" s="43"/>
      <c r="D12" s="43"/>
      <c r="E12" s="43"/>
      <c r="F12" s="43"/>
      <c r="G12" s="43"/>
      <c r="H12" s="43"/>
      <c r="I12" s="43"/>
      <c r="J12" s="43"/>
      <c r="K12" s="44"/>
      <c r="L12" s="45"/>
      <c r="M12" s="46"/>
      <c r="N12" s="52"/>
      <c r="O12" s="53"/>
      <c r="P12" s="35"/>
      <c r="Q12" s="35"/>
      <c r="R12" s="48">
        <f t="shared" si="1"/>
        <v>0</v>
      </c>
      <c r="S12" s="48" t="e">
        <f t="shared" si="0"/>
        <v>#DIV/0!</v>
      </c>
      <c r="T12" s="49"/>
      <c r="U12" s="50"/>
      <c r="V12" s="39"/>
      <c r="W12" s="35"/>
      <c r="X12" s="40"/>
      <c r="Y12" s="51"/>
      <c r="Z12" s="40"/>
      <c r="AA12" s="40"/>
    </row>
    <row r="13" spans="1:27" ht="15">
      <c r="A13" s="106" t="s">
        <v>26</v>
      </c>
      <c r="B13" s="107">
        <f>B12*2.497</f>
        <v>0</v>
      </c>
      <c r="C13" s="107">
        <f>C12*2.497</f>
        <v>0</v>
      </c>
      <c r="D13" s="107">
        <f t="shared" ref="D13:K13" si="4">D12*2.497</f>
        <v>0</v>
      </c>
      <c r="E13" s="107">
        <f t="shared" si="4"/>
        <v>0</v>
      </c>
      <c r="F13" s="107">
        <f t="shared" si="4"/>
        <v>0</v>
      </c>
      <c r="G13" s="107">
        <f t="shared" si="4"/>
        <v>0</v>
      </c>
      <c r="H13" s="107">
        <f t="shared" si="4"/>
        <v>0</v>
      </c>
      <c r="I13" s="107">
        <f t="shared" si="4"/>
        <v>0</v>
      </c>
      <c r="J13" s="107">
        <f t="shared" si="4"/>
        <v>0</v>
      </c>
      <c r="K13" s="108">
        <f t="shared" si="4"/>
        <v>0</v>
      </c>
      <c r="L13" s="54" t="s">
        <v>27</v>
      </c>
      <c r="M13" s="46" t="e">
        <f>U13</f>
        <v>#DIV/0!</v>
      </c>
      <c r="N13" s="112">
        <v>1.5</v>
      </c>
      <c r="O13" s="113">
        <v>6</v>
      </c>
      <c r="P13" s="35" t="s">
        <v>26</v>
      </c>
      <c r="Q13" s="47">
        <v>80.06</v>
      </c>
      <c r="R13" s="48">
        <f t="shared" si="1"/>
        <v>0</v>
      </c>
      <c r="S13" s="48" t="e">
        <f t="shared" si="0"/>
        <v>#DIV/0!</v>
      </c>
      <c r="T13" s="49"/>
      <c r="U13" s="50" t="e">
        <f>S13/$Q13</f>
        <v>#DIV/0!</v>
      </c>
      <c r="V13" s="39" t="e">
        <f>U13*W13</f>
        <v>#DIV/0!</v>
      </c>
      <c r="W13" s="35">
        <v>2</v>
      </c>
      <c r="X13" s="40"/>
      <c r="Y13" s="51">
        <f t="shared" si="2"/>
        <v>3.75</v>
      </c>
      <c r="Z13" s="40" t="e">
        <f t="shared" si="3"/>
        <v>#DIV/0!</v>
      </c>
      <c r="AA13" s="40"/>
    </row>
    <row r="14" spans="1:27" ht="15">
      <c r="A14" s="42" t="s">
        <v>28</v>
      </c>
      <c r="B14" s="43"/>
      <c r="C14" s="43"/>
      <c r="D14" s="43"/>
      <c r="E14" s="43"/>
      <c r="F14" s="43"/>
      <c r="G14" s="43"/>
      <c r="H14" s="43"/>
      <c r="I14" s="43"/>
      <c r="J14" s="43"/>
      <c r="K14" s="44"/>
      <c r="L14" s="54"/>
      <c r="M14" s="46"/>
      <c r="N14" s="52"/>
      <c r="O14" s="53"/>
      <c r="P14" s="35"/>
      <c r="Q14" s="35"/>
      <c r="R14" s="48">
        <f>(B$26*B14/100+C$26*C14/100+D$26*D14/100+E$26*E14/100+F$26*F14/100+G$26*G14/100+H$26*H14/100+I$26*I14/100+J$26*J14/100+K$26*K14/100)</f>
        <v>0</v>
      </c>
      <c r="S14" s="48" t="e">
        <f t="shared" si="0"/>
        <v>#DIV/0!</v>
      </c>
      <c r="T14" s="49"/>
      <c r="U14" s="50"/>
      <c r="V14" s="39"/>
      <c r="W14" s="39"/>
      <c r="X14" s="40"/>
      <c r="Y14" s="51"/>
      <c r="Z14" s="40"/>
      <c r="AA14" s="40"/>
    </row>
    <row r="15" spans="1:27" ht="15">
      <c r="A15" s="106" t="s">
        <v>29</v>
      </c>
      <c r="B15" s="107">
        <f t="shared" ref="B15:K15" si="5">B14*0.6</f>
        <v>0</v>
      </c>
      <c r="C15" s="107">
        <f t="shared" si="5"/>
        <v>0</v>
      </c>
      <c r="D15" s="107">
        <f t="shared" si="5"/>
        <v>0</v>
      </c>
      <c r="E15" s="107">
        <f t="shared" si="5"/>
        <v>0</v>
      </c>
      <c r="F15" s="107">
        <f t="shared" si="5"/>
        <v>0</v>
      </c>
      <c r="G15" s="107">
        <f t="shared" si="5"/>
        <v>0</v>
      </c>
      <c r="H15" s="107">
        <f t="shared" si="5"/>
        <v>0</v>
      </c>
      <c r="I15" s="107">
        <f t="shared" si="5"/>
        <v>0</v>
      </c>
      <c r="J15" s="107">
        <f t="shared" si="5"/>
        <v>0</v>
      </c>
      <c r="K15" s="108">
        <f t="shared" si="5"/>
        <v>0</v>
      </c>
      <c r="L15" s="54" t="s">
        <v>30</v>
      </c>
      <c r="M15" s="46" t="e">
        <f>U15</f>
        <v>#DIV/0!</v>
      </c>
      <c r="N15" s="112">
        <v>1.25</v>
      </c>
      <c r="O15" s="113">
        <v>3.5</v>
      </c>
      <c r="P15" s="35" t="s">
        <v>29</v>
      </c>
      <c r="Q15" s="47">
        <v>24.305</v>
      </c>
      <c r="R15" s="48">
        <f t="shared" si="1"/>
        <v>0</v>
      </c>
      <c r="S15" s="48" t="e">
        <f t="shared" si="0"/>
        <v>#DIV/0!</v>
      </c>
      <c r="T15" s="49"/>
      <c r="U15" s="50" t="e">
        <f>S15/$Q15</f>
        <v>#DIV/0!</v>
      </c>
      <c r="V15" s="39" t="e">
        <f>U15*W15</f>
        <v>#DIV/0!</v>
      </c>
      <c r="W15" s="35">
        <v>2</v>
      </c>
      <c r="X15" s="40"/>
      <c r="Y15" s="51">
        <f t="shared" si="2"/>
        <v>2.375</v>
      </c>
      <c r="Z15" s="40" t="e">
        <f t="shared" si="3"/>
        <v>#DIV/0!</v>
      </c>
      <c r="AA15" s="40"/>
    </row>
    <row r="16" spans="1:27" ht="15">
      <c r="A16" s="55" t="s">
        <v>31</v>
      </c>
      <c r="B16" s="43"/>
      <c r="C16" s="43"/>
      <c r="D16" s="56"/>
      <c r="E16" s="43"/>
      <c r="F16" s="56"/>
      <c r="G16" s="43"/>
      <c r="H16" s="43"/>
      <c r="I16" s="43"/>
      <c r="J16" s="43"/>
      <c r="K16" s="44"/>
      <c r="L16" s="57"/>
      <c r="M16" s="46"/>
      <c r="N16" s="52"/>
      <c r="O16" s="53"/>
      <c r="P16" s="35"/>
      <c r="Q16" s="35"/>
      <c r="R16" s="48">
        <f t="shared" si="1"/>
        <v>0</v>
      </c>
      <c r="S16" s="48" t="e">
        <f t="shared" si="0"/>
        <v>#DIV/0!</v>
      </c>
      <c r="T16" s="49"/>
      <c r="U16" s="50"/>
      <c r="V16" s="39"/>
      <c r="W16" s="35"/>
      <c r="X16" s="40"/>
      <c r="Y16" s="51"/>
      <c r="Z16" s="40"/>
      <c r="AA16" s="40"/>
    </row>
    <row r="17" spans="1:27" ht="15">
      <c r="A17" s="106" t="s">
        <v>32</v>
      </c>
      <c r="B17" s="109">
        <f>B16*0.7</f>
        <v>0</v>
      </c>
      <c r="C17" s="109">
        <f>C16*0.7</f>
        <v>0</v>
      </c>
      <c r="D17" s="109">
        <f t="shared" ref="D17:K17" si="6">D16*0.7</f>
        <v>0</v>
      </c>
      <c r="E17" s="109">
        <f t="shared" si="6"/>
        <v>0</v>
      </c>
      <c r="F17" s="109">
        <f t="shared" si="6"/>
        <v>0</v>
      </c>
      <c r="G17" s="109">
        <f t="shared" si="6"/>
        <v>0</v>
      </c>
      <c r="H17" s="109">
        <f t="shared" si="6"/>
        <v>0</v>
      </c>
      <c r="I17" s="109">
        <f t="shared" si="6"/>
        <v>0</v>
      </c>
      <c r="J17" s="109">
        <f t="shared" si="6"/>
        <v>0</v>
      </c>
      <c r="K17" s="110">
        <f t="shared" si="6"/>
        <v>0</v>
      </c>
      <c r="L17" s="54" t="s">
        <v>33</v>
      </c>
      <c r="M17" s="46" t="e">
        <f>U17</f>
        <v>#DIV/0!</v>
      </c>
      <c r="N17" s="112">
        <v>3.25</v>
      </c>
      <c r="O17" s="113">
        <v>5</v>
      </c>
      <c r="P17" s="35" t="s">
        <v>32</v>
      </c>
      <c r="Q17" s="47">
        <v>40.078000000000003</v>
      </c>
      <c r="R17" s="48">
        <f t="shared" si="1"/>
        <v>0</v>
      </c>
      <c r="S17" s="48" t="e">
        <f t="shared" si="0"/>
        <v>#DIV/0!</v>
      </c>
      <c r="T17" s="49"/>
      <c r="U17" s="50" t="e">
        <f t="shared" ref="U17:U23" si="7">S17/$Q17</f>
        <v>#DIV/0!</v>
      </c>
      <c r="V17" s="39" t="e">
        <f>U17*W17</f>
        <v>#DIV/0!</v>
      </c>
      <c r="W17" s="35">
        <v>2</v>
      </c>
      <c r="X17" s="40"/>
      <c r="Y17" s="51">
        <f t="shared" si="2"/>
        <v>4.125</v>
      </c>
      <c r="Z17" s="40" t="e">
        <f t="shared" si="3"/>
        <v>#DIV/0!</v>
      </c>
      <c r="AA17" s="40"/>
    </row>
    <row r="18" spans="1:27" ht="15">
      <c r="A18" s="42" t="s">
        <v>34</v>
      </c>
      <c r="B18" s="58"/>
      <c r="C18" s="58"/>
      <c r="D18" s="59"/>
      <c r="E18" s="58"/>
      <c r="F18" s="59"/>
      <c r="G18" s="58"/>
      <c r="H18" s="58"/>
      <c r="I18" s="58"/>
      <c r="J18" s="58"/>
      <c r="K18" s="60"/>
      <c r="L18" s="45" t="s">
        <v>35</v>
      </c>
      <c r="M18" s="46" t="e">
        <f t="shared" ref="M18:M23" si="8">T18</f>
        <v>#DIV/0!</v>
      </c>
      <c r="N18" s="112">
        <v>10</v>
      </c>
      <c r="O18" s="113">
        <v>40</v>
      </c>
      <c r="P18" s="35" t="s">
        <v>36</v>
      </c>
      <c r="Q18" s="47">
        <v>55.84</v>
      </c>
      <c r="R18" s="48">
        <f t="shared" si="1"/>
        <v>0</v>
      </c>
      <c r="S18" s="48" t="e">
        <f t="shared" si="0"/>
        <v>#DIV/0!</v>
      </c>
      <c r="T18" s="49" t="e">
        <f t="shared" ref="T18:T23" si="9">U18*1000</f>
        <v>#DIV/0!</v>
      </c>
      <c r="U18" s="50" t="e">
        <f t="shared" si="7"/>
        <v>#DIV/0!</v>
      </c>
      <c r="V18" s="39" t="e">
        <f t="shared" ref="V18:V23" si="10">U18*W18</f>
        <v>#DIV/0!</v>
      </c>
      <c r="W18" s="35">
        <v>3</v>
      </c>
      <c r="X18" s="40"/>
      <c r="Y18" s="51">
        <f t="shared" si="2"/>
        <v>25</v>
      </c>
      <c r="Z18" s="40" t="e">
        <f t="shared" si="3"/>
        <v>#DIV/0!</v>
      </c>
      <c r="AA18" s="40"/>
    </row>
    <row r="19" spans="1:27" ht="15">
      <c r="A19" s="42" t="s">
        <v>37</v>
      </c>
      <c r="B19" s="58"/>
      <c r="C19" s="58"/>
      <c r="D19" s="59"/>
      <c r="E19" s="58"/>
      <c r="F19" s="59"/>
      <c r="G19" s="58"/>
      <c r="H19" s="58"/>
      <c r="I19" s="58"/>
      <c r="J19" s="58"/>
      <c r="K19" s="60"/>
      <c r="L19" s="45" t="s">
        <v>38</v>
      </c>
      <c r="M19" s="46" t="e">
        <f t="shared" si="8"/>
        <v>#DIV/0!</v>
      </c>
      <c r="N19" s="112">
        <v>0.5</v>
      </c>
      <c r="O19" s="113">
        <v>1</v>
      </c>
      <c r="P19" s="35" t="s">
        <v>37</v>
      </c>
      <c r="Q19" s="47">
        <v>63.55</v>
      </c>
      <c r="R19" s="48">
        <f t="shared" si="1"/>
        <v>0</v>
      </c>
      <c r="S19" s="48" t="e">
        <f t="shared" si="0"/>
        <v>#DIV/0!</v>
      </c>
      <c r="T19" s="49" t="e">
        <f t="shared" si="9"/>
        <v>#DIV/0!</v>
      </c>
      <c r="U19" s="50" t="e">
        <f t="shared" si="7"/>
        <v>#DIV/0!</v>
      </c>
      <c r="V19" s="39" t="e">
        <f t="shared" si="10"/>
        <v>#DIV/0!</v>
      </c>
      <c r="W19" s="35">
        <v>2</v>
      </c>
      <c r="X19" s="40"/>
      <c r="Y19" s="51">
        <f t="shared" si="2"/>
        <v>0.75</v>
      </c>
      <c r="Z19" s="40" t="e">
        <f t="shared" si="3"/>
        <v>#DIV/0!</v>
      </c>
      <c r="AA19" s="40"/>
    </row>
    <row r="20" spans="1:27" ht="15">
      <c r="A20" s="42" t="s">
        <v>39</v>
      </c>
      <c r="B20" s="58"/>
      <c r="C20" s="58"/>
      <c r="D20" s="59"/>
      <c r="E20" s="58"/>
      <c r="F20" s="59"/>
      <c r="G20" s="58"/>
      <c r="H20" s="58"/>
      <c r="I20" s="58"/>
      <c r="J20" s="58"/>
      <c r="K20" s="60"/>
      <c r="L20" s="45" t="s">
        <v>40</v>
      </c>
      <c r="M20" s="46" t="e">
        <f t="shared" si="8"/>
        <v>#DIV/0!</v>
      </c>
      <c r="N20" s="112">
        <v>4</v>
      </c>
      <c r="O20" s="113">
        <v>7</v>
      </c>
      <c r="P20" s="35" t="s">
        <v>39</v>
      </c>
      <c r="Q20" s="47">
        <v>65.39</v>
      </c>
      <c r="R20" s="48">
        <f t="shared" si="1"/>
        <v>0</v>
      </c>
      <c r="S20" s="48" t="e">
        <f t="shared" si="0"/>
        <v>#DIV/0!</v>
      </c>
      <c r="T20" s="49" t="e">
        <f t="shared" si="9"/>
        <v>#DIV/0!</v>
      </c>
      <c r="U20" s="50" t="e">
        <f t="shared" si="7"/>
        <v>#DIV/0!</v>
      </c>
      <c r="V20" s="39" t="e">
        <f t="shared" si="10"/>
        <v>#DIV/0!</v>
      </c>
      <c r="W20" s="35">
        <v>2</v>
      </c>
      <c r="X20" s="40"/>
      <c r="Y20" s="51">
        <f t="shared" si="2"/>
        <v>5.5</v>
      </c>
      <c r="Z20" s="40" t="e">
        <f t="shared" si="3"/>
        <v>#DIV/0!</v>
      </c>
      <c r="AA20" s="40"/>
    </row>
    <row r="21" spans="1:27" ht="15">
      <c r="A21" s="42" t="s">
        <v>41</v>
      </c>
      <c r="B21" s="58"/>
      <c r="C21" s="58"/>
      <c r="D21" s="59"/>
      <c r="E21" s="58"/>
      <c r="F21" s="59"/>
      <c r="G21" s="58"/>
      <c r="H21" s="58"/>
      <c r="I21" s="58"/>
      <c r="J21" s="58"/>
      <c r="K21" s="60"/>
      <c r="L21" s="45" t="s">
        <v>42</v>
      </c>
      <c r="M21" s="46" t="e">
        <f t="shared" si="8"/>
        <v>#DIV/0!</v>
      </c>
      <c r="N21" s="112">
        <v>15</v>
      </c>
      <c r="O21" s="113">
        <v>40</v>
      </c>
      <c r="P21" s="35" t="s">
        <v>41</v>
      </c>
      <c r="Q21" s="47">
        <v>10.81</v>
      </c>
      <c r="R21" s="48">
        <f t="shared" si="1"/>
        <v>0</v>
      </c>
      <c r="S21" s="48" t="e">
        <f t="shared" si="0"/>
        <v>#DIV/0!</v>
      </c>
      <c r="T21" s="49" t="e">
        <f t="shared" si="9"/>
        <v>#DIV/0!</v>
      </c>
      <c r="U21" s="50" t="e">
        <f t="shared" si="7"/>
        <v>#DIV/0!</v>
      </c>
      <c r="V21" s="39" t="e">
        <f t="shared" si="10"/>
        <v>#DIV/0!</v>
      </c>
      <c r="W21" s="35">
        <v>3</v>
      </c>
      <c r="X21" s="40"/>
      <c r="Y21" s="51">
        <f t="shared" si="2"/>
        <v>27.5</v>
      </c>
      <c r="Z21" s="40" t="e">
        <f t="shared" si="3"/>
        <v>#DIV/0!</v>
      </c>
      <c r="AA21" s="40"/>
    </row>
    <row r="22" spans="1:27" ht="15">
      <c r="A22" s="42" t="s">
        <v>43</v>
      </c>
      <c r="B22" s="58"/>
      <c r="C22" s="58"/>
      <c r="D22" s="59"/>
      <c r="E22" s="58"/>
      <c r="F22" s="59"/>
      <c r="G22" s="58"/>
      <c r="H22" s="58"/>
      <c r="I22" s="58"/>
      <c r="J22" s="58"/>
      <c r="K22" s="60"/>
      <c r="L22" s="45" t="s">
        <v>44</v>
      </c>
      <c r="M22" s="46" t="e">
        <f t="shared" si="8"/>
        <v>#DIV/0!</v>
      </c>
      <c r="N22" s="112">
        <v>10</v>
      </c>
      <c r="O22" s="113">
        <v>15</v>
      </c>
      <c r="P22" s="35" t="s">
        <v>43</v>
      </c>
      <c r="Q22" s="47">
        <v>54.94</v>
      </c>
      <c r="R22" s="48">
        <f t="shared" si="1"/>
        <v>0</v>
      </c>
      <c r="S22" s="48" t="e">
        <f t="shared" si="0"/>
        <v>#DIV/0!</v>
      </c>
      <c r="T22" s="49" t="e">
        <f t="shared" si="9"/>
        <v>#DIV/0!</v>
      </c>
      <c r="U22" s="50" t="e">
        <f t="shared" si="7"/>
        <v>#DIV/0!</v>
      </c>
      <c r="V22" s="39" t="e">
        <f t="shared" si="10"/>
        <v>#DIV/0!</v>
      </c>
      <c r="W22" s="35">
        <v>2</v>
      </c>
      <c r="X22" s="40"/>
      <c r="Y22" s="51">
        <f t="shared" si="2"/>
        <v>12.5</v>
      </c>
      <c r="Z22" s="40" t="e">
        <f t="shared" si="3"/>
        <v>#DIV/0!</v>
      </c>
      <c r="AA22" s="40"/>
    </row>
    <row r="23" spans="1:27" ht="15">
      <c r="A23" s="42" t="s">
        <v>45</v>
      </c>
      <c r="B23" s="58"/>
      <c r="C23" s="58"/>
      <c r="D23" s="59"/>
      <c r="E23" s="58"/>
      <c r="F23" s="59"/>
      <c r="G23" s="58"/>
      <c r="H23" s="58"/>
      <c r="I23" s="58"/>
      <c r="J23" s="58"/>
      <c r="K23" s="60"/>
      <c r="L23" s="45" t="s">
        <v>46</v>
      </c>
      <c r="M23" s="46" t="e">
        <f t="shared" si="8"/>
        <v>#DIV/0!</v>
      </c>
      <c r="N23" s="112">
        <v>0.5</v>
      </c>
      <c r="O23" s="113">
        <v>0.5</v>
      </c>
      <c r="P23" s="35" t="s">
        <v>45</v>
      </c>
      <c r="Q23" s="47">
        <v>95.94</v>
      </c>
      <c r="R23" s="48">
        <f t="shared" si="1"/>
        <v>0</v>
      </c>
      <c r="S23" s="48" t="e">
        <f t="shared" si="0"/>
        <v>#DIV/0!</v>
      </c>
      <c r="T23" s="49" t="e">
        <f t="shared" si="9"/>
        <v>#DIV/0!</v>
      </c>
      <c r="U23" s="50" t="e">
        <f t="shared" si="7"/>
        <v>#DIV/0!</v>
      </c>
      <c r="V23" s="39" t="e">
        <f t="shared" si="10"/>
        <v>#DIV/0!</v>
      </c>
      <c r="W23" s="35">
        <v>6</v>
      </c>
      <c r="X23" s="40"/>
      <c r="Y23" s="51">
        <f t="shared" si="2"/>
        <v>0.5</v>
      </c>
      <c r="Z23" s="40" t="e">
        <f t="shared" si="3"/>
        <v>#DIV/0!</v>
      </c>
      <c r="AA23" s="40"/>
    </row>
    <row r="24" spans="1:27" ht="6.95" customHeight="1" thickBot="1">
      <c r="A24" s="61"/>
      <c r="B24" s="62"/>
      <c r="C24" s="62"/>
      <c r="D24" s="111"/>
      <c r="E24" s="62"/>
      <c r="F24" s="63"/>
      <c r="G24" s="62"/>
      <c r="H24" s="62"/>
      <c r="I24" s="62"/>
      <c r="J24" s="62"/>
      <c r="K24" s="64"/>
      <c r="L24" s="65"/>
      <c r="M24" s="9"/>
      <c r="N24" s="9"/>
      <c r="O24" s="66"/>
      <c r="P24" s="8"/>
      <c r="Q24" s="8"/>
      <c r="R24" s="67"/>
      <c r="S24" s="68"/>
      <c r="T24" s="8"/>
      <c r="U24" s="69"/>
      <c r="V24" s="8"/>
      <c r="W24" s="70"/>
    </row>
    <row r="25" spans="1:27" ht="45.75" thickBot="1">
      <c r="A25" s="71" t="s">
        <v>82</v>
      </c>
      <c r="B25" s="97"/>
      <c r="C25" s="97"/>
      <c r="D25" s="98"/>
      <c r="E25" s="97"/>
      <c r="F25" s="98"/>
      <c r="G25" s="97"/>
      <c r="H25" s="97"/>
      <c r="I25" s="97"/>
      <c r="J25" s="97"/>
      <c r="K25" s="99"/>
      <c r="L25" s="72" t="s">
        <v>47</v>
      </c>
      <c r="M25" s="73" t="e">
        <f>SUM(V9:V23)/2*0.1</f>
        <v>#DIV/0!</v>
      </c>
      <c r="N25" s="74"/>
      <c r="O25" s="75"/>
      <c r="P25" s="8"/>
      <c r="Q25" s="8"/>
      <c r="R25" s="67"/>
      <c r="S25" s="68"/>
      <c r="T25" s="8"/>
      <c r="U25" s="69"/>
      <c r="V25" s="8"/>
      <c r="W25" s="70"/>
    </row>
    <row r="26" spans="1:27" ht="42.95" customHeight="1">
      <c r="A26" s="76" t="s">
        <v>83</v>
      </c>
      <c r="B26" s="100">
        <f t="shared" ref="B26:K26" si="11">B25/1000*$A$5</f>
        <v>0</v>
      </c>
      <c r="C26" s="100">
        <f t="shared" si="11"/>
        <v>0</v>
      </c>
      <c r="D26" s="100">
        <f t="shared" si="11"/>
        <v>0</v>
      </c>
      <c r="E26" s="100">
        <f t="shared" si="11"/>
        <v>0</v>
      </c>
      <c r="F26" s="100">
        <f t="shared" si="11"/>
        <v>0</v>
      </c>
      <c r="G26" s="100">
        <f t="shared" si="11"/>
        <v>0</v>
      </c>
      <c r="H26" s="100">
        <f t="shared" si="11"/>
        <v>0</v>
      </c>
      <c r="I26" s="100">
        <f t="shared" si="11"/>
        <v>0</v>
      </c>
      <c r="J26" s="100">
        <f t="shared" si="11"/>
        <v>0</v>
      </c>
      <c r="K26" s="101">
        <f t="shared" si="11"/>
        <v>0</v>
      </c>
      <c r="N26" s="133" t="s">
        <v>88</v>
      </c>
      <c r="O26" s="134"/>
      <c r="P26" s="39"/>
      <c r="Q26" s="39"/>
      <c r="R26" s="77"/>
      <c r="S26" s="78"/>
      <c r="T26" s="79"/>
      <c r="U26" s="80"/>
      <c r="V26" s="39"/>
      <c r="W26" s="35"/>
      <c r="X26" s="40"/>
      <c r="Y26" s="40"/>
      <c r="Z26" s="40"/>
      <c r="AA26" s="40"/>
    </row>
    <row r="27" spans="1:27" ht="18">
      <c r="A27" s="81" t="s">
        <v>84</v>
      </c>
      <c r="B27" s="97"/>
      <c r="C27" s="97"/>
      <c r="D27" s="98"/>
      <c r="E27" s="97"/>
      <c r="F27" s="98"/>
      <c r="G27" s="97"/>
      <c r="H27" s="97"/>
      <c r="I27" s="97"/>
      <c r="J27" s="97"/>
      <c r="K27" s="102"/>
      <c r="N27" s="82" t="s">
        <v>6</v>
      </c>
      <c r="O27" s="83">
        <f>SUM(B25:K25)/1000</f>
        <v>0</v>
      </c>
      <c r="P27" s="39"/>
      <c r="Q27" s="39"/>
      <c r="R27" s="77"/>
      <c r="S27" s="78"/>
      <c r="T27" s="79"/>
      <c r="U27" s="80"/>
      <c r="V27" s="39"/>
      <c r="W27" s="35"/>
      <c r="X27" s="40"/>
      <c r="Y27" s="40"/>
      <c r="Z27" s="40"/>
      <c r="AA27" s="40"/>
    </row>
    <row r="28" spans="1:27" ht="30.75" thickBot="1">
      <c r="A28" s="84" t="s">
        <v>85</v>
      </c>
      <c r="B28" s="103">
        <f>B26*B27/1000</f>
        <v>0</v>
      </c>
      <c r="C28" s="104">
        <f t="shared" ref="C28:K28" si="12">C26*C27/1000</f>
        <v>0</v>
      </c>
      <c r="D28" s="104">
        <f t="shared" si="12"/>
        <v>0</v>
      </c>
      <c r="E28" s="104">
        <f t="shared" si="12"/>
        <v>0</v>
      </c>
      <c r="F28" s="104">
        <f t="shared" si="12"/>
        <v>0</v>
      </c>
      <c r="G28" s="104">
        <f t="shared" si="12"/>
        <v>0</v>
      </c>
      <c r="H28" s="104">
        <f t="shared" si="12"/>
        <v>0</v>
      </c>
      <c r="I28" s="104">
        <f t="shared" si="12"/>
        <v>0</v>
      </c>
      <c r="J28" s="104">
        <f t="shared" si="12"/>
        <v>0</v>
      </c>
      <c r="K28" s="89">
        <f t="shared" si="12"/>
        <v>0</v>
      </c>
      <c r="N28" s="85" t="s">
        <v>7</v>
      </c>
      <c r="O28" s="86">
        <v>1</v>
      </c>
      <c r="P28" s="40"/>
      <c r="Q28" s="40"/>
      <c r="R28" s="87"/>
      <c r="S28" s="87"/>
      <c r="T28" s="87"/>
      <c r="U28" s="87"/>
      <c r="V28" s="40"/>
      <c r="W28" s="40"/>
      <c r="X28" s="40"/>
      <c r="Y28" s="40"/>
      <c r="Z28" s="40"/>
      <c r="AA28" s="40"/>
    </row>
    <row r="29" spans="1:27" ht="42.95" customHeight="1" thickBot="1">
      <c r="A29" s="88" t="s">
        <v>86</v>
      </c>
      <c r="B29" s="105">
        <f>SUM(B28:K28)</f>
        <v>0</v>
      </c>
      <c r="C29" s="90"/>
      <c r="D29" s="90"/>
      <c r="E29" s="90"/>
      <c r="F29" s="90"/>
      <c r="G29" s="90"/>
      <c r="H29" s="90"/>
      <c r="I29" s="90"/>
      <c r="J29" s="90"/>
      <c r="K29" s="90"/>
      <c r="N29" s="91" t="s">
        <v>8</v>
      </c>
      <c r="O29" s="92">
        <v>3</v>
      </c>
      <c r="P29" s="40"/>
      <c r="Q29" s="40"/>
      <c r="R29" s="40"/>
      <c r="S29" s="40"/>
      <c r="T29" s="40"/>
      <c r="U29" s="40"/>
      <c r="V29" s="40"/>
      <c r="W29" s="40"/>
      <c r="X29" s="40"/>
      <c r="Y29" s="40"/>
      <c r="Z29" s="40"/>
      <c r="AA29" s="40"/>
    </row>
  </sheetData>
  <sheetProtection password="EDE3" sheet="1" objects="1" scenarios="1"/>
  <mergeCells count="3">
    <mergeCell ref="M7:O7"/>
    <mergeCell ref="R7:U7"/>
    <mergeCell ref="N26:O26"/>
  </mergeCells>
  <pageMargins left="0.75" right="0.75" top="1" bottom="1" header="0.5" footer="0.5"/>
  <pageSetup paperSize="9" orientation="portrait" horizontalDpi="4294967292" verticalDpi="4294967292"/>
  <drawing r:id="rId1"/>
</worksheet>
</file>

<file path=xl/worksheets/sheet5.xml><?xml version="1.0" encoding="utf-8"?>
<worksheet xmlns="http://schemas.openxmlformats.org/spreadsheetml/2006/main" xmlns:r="http://schemas.openxmlformats.org/officeDocument/2006/relationships">
  <dimension ref="A1:AA29"/>
  <sheetViews>
    <sheetView topLeftCell="A25" workbookViewId="0">
      <selection activeCell="N27" sqref="N27"/>
    </sheetView>
  </sheetViews>
  <sheetFormatPr defaultColWidth="10.875" defaultRowHeight="14.25"/>
  <cols>
    <col min="1" max="1" width="20.75" style="3" customWidth="1"/>
    <col min="2" max="11" width="13.125" style="3" customWidth="1"/>
    <col min="12" max="12" width="17.5" style="3" customWidth="1"/>
    <col min="13" max="15" width="10.875" style="3"/>
    <col min="16" max="19" width="10.875" style="3" hidden="1" customWidth="1"/>
    <col min="20" max="20" width="12.5" style="3" hidden="1" customWidth="1"/>
    <col min="21" max="27" width="10.875" style="3" hidden="1" customWidth="1"/>
    <col min="28" max="36" width="10.875" style="3" customWidth="1"/>
    <col min="37" max="16384" width="10.875" style="3"/>
  </cols>
  <sheetData>
    <row r="1" spans="1:27" ht="33.950000000000003" customHeight="1" thickTop="1" thickBot="1">
      <c r="A1" s="1" t="s">
        <v>80</v>
      </c>
      <c r="B1" s="2"/>
      <c r="D1" s="2"/>
      <c r="E1" s="2"/>
      <c r="F1" s="2"/>
      <c r="G1" s="2"/>
      <c r="H1" s="2"/>
      <c r="I1" s="2"/>
      <c r="J1" s="2"/>
      <c r="K1" s="2"/>
      <c r="L1" s="4"/>
      <c r="M1" s="4"/>
      <c r="N1" s="4"/>
      <c r="O1" s="4"/>
      <c r="P1" s="2"/>
      <c r="Q1" s="5"/>
      <c r="R1" s="6"/>
      <c r="S1" s="2"/>
      <c r="T1" s="2"/>
      <c r="U1" s="2"/>
      <c r="V1" s="2"/>
      <c r="W1" s="2"/>
    </row>
    <row r="2" spans="1:27" ht="16.5" thickTop="1" thickBot="1">
      <c r="A2" s="7"/>
      <c r="B2" s="8"/>
      <c r="D2" s="8"/>
      <c r="E2" s="8"/>
      <c r="F2" s="8"/>
      <c r="G2" s="8"/>
      <c r="H2" s="8"/>
      <c r="I2" s="8"/>
      <c r="J2" s="8"/>
      <c r="K2" s="8"/>
      <c r="L2" s="9"/>
      <c r="M2" s="9"/>
      <c r="N2" s="9"/>
      <c r="O2" s="9"/>
      <c r="P2" s="8"/>
      <c r="Q2" s="10"/>
      <c r="R2" s="11"/>
      <c r="S2" s="8"/>
      <c r="T2" s="8"/>
      <c r="U2" s="8"/>
      <c r="V2" s="8"/>
      <c r="W2" s="8"/>
    </row>
    <row r="3" spans="1:27" ht="16.5" thickTop="1" thickBot="1">
      <c r="A3" s="12"/>
      <c r="B3" s="8"/>
      <c r="C3" s="12"/>
      <c r="D3" s="8"/>
      <c r="E3" s="8"/>
      <c r="F3" s="8"/>
      <c r="G3" s="8"/>
      <c r="H3" s="8"/>
      <c r="I3" s="8"/>
      <c r="J3" s="8"/>
      <c r="K3" s="8"/>
      <c r="L3" s="9"/>
      <c r="M3" s="9"/>
      <c r="N3" s="9"/>
      <c r="O3" s="9"/>
      <c r="P3" s="8"/>
      <c r="Q3" s="10"/>
      <c r="R3" s="11"/>
      <c r="S3" s="8"/>
      <c r="T3" s="8"/>
      <c r="U3" s="8"/>
      <c r="V3" s="8"/>
      <c r="W3" s="8"/>
    </row>
    <row r="4" spans="1:27" ht="16.5" thickTop="1" thickBot="1">
      <c r="A4" s="13" t="s">
        <v>81</v>
      </c>
      <c r="B4" s="8"/>
      <c r="C4" s="12"/>
      <c r="D4" s="8"/>
      <c r="E4" s="8"/>
      <c r="F4" s="8"/>
      <c r="G4" s="8"/>
      <c r="H4" s="8"/>
      <c r="I4" s="8"/>
      <c r="J4" s="8"/>
      <c r="K4" s="8"/>
      <c r="L4" s="9"/>
      <c r="M4" s="9"/>
      <c r="N4" s="9"/>
      <c r="O4" s="9"/>
      <c r="P4" s="8"/>
      <c r="Q4" s="10"/>
      <c r="R4" s="11"/>
      <c r="S4" s="8"/>
      <c r="T4" s="8"/>
      <c r="U4" s="8"/>
      <c r="V4" s="8"/>
      <c r="W4" s="8"/>
    </row>
    <row r="5" spans="1:27" ht="16.5" thickTop="1" thickBot="1">
      <c r="A5" s="7"/>
      <c r="B5" s="8"/>
      <c r="C5" s="12"/>
      <c r="D5" s="8"/>
      <c r="E5" s="8"/>
      <c r="F5" s="8"/>
      <c r="G5" s="8"/>
      <c r="H5" s="8"/>
      <c r="I5" s="8"/>
      <c r="J5" s="8"/>
      <c r="K5" s="8"/>
      <c r="L5" s="9"/>
      <c r="M5" s="9"/>
      <c r="N5" s="9"/>
      <c r="O5" s="9"/>
      <c r="P5" s="8"/>
      <c r="Q5" s="10"/>
      <c r="R5" s="11"/>
      <c r="S5" s="8"/>
      <c r="T5" s="8"/>
      <c r="U5" s="8"/>
      <c r="V5" s="8"/>
      <c r="W5" s="8"/>
    </row>
    <row r="6" spans="1:27" ht="16.5" thickTop="1" thickBot="1">
      <c r="A6" s="14"/>
      <c r="B6" s="15"/>
      <c r="L6" s="16"/>
      <c r="M6" s="16"/>
      <c r="N6" s="16"/>
      <c r="O6" s="16"/>
      <c r="Q6" s="17"/>
      <c r="R6" s="18"/>
    </row>
    <row r="7" spans="1:27" s="27" customFormat="1" ht="30.95" customHeight="1" thickTop="1">
      <c r="A7" s="19" t="s">
        <v>1</v>
      </c>
      <c r="B7" s="20"/>
      <c r="C7" s="20"/>
      <c r="D7" s="20"/>
      <c r="E7" s="20"/>
      <c r="F7" s="20"/>
      <c r="G7" s="20"/>
      <c r="H7" s="20"/>
      <c r="I7" s="21"/>
      <c r="J7" s="21"/>
      <c r="K7" s="22"/>
      <c r="L7" s="23" t="s">
        <v>1</v>
      </c>
      <c r="M7" s="130" t="s">
        <v>2</v>
      </c>
      <c r="N7" s="130"/>
      <c r="O7" s="131"/>
      <c r="P7" s="24"/>
      <c r="Q7" s="25"/>
      <c r="R7" s="132" t="s">
        <v>3</v>
      </c>
      <c r="S7" s="132"/>
      <c r="T7" s="132"/>
      <c r="U7" s="132"/>
      <c r="V7" s="24"/>
      <c r="W7" s="24"/>
      <c r="X7" s="26"/>
      <c r="Y7" s="26" t="s">
        <v>4</v>
      </c>
      <c r="Z7" s="26"/>
      <c r="AA7" s="26"/>
    </row>
    <row r="8" spans="1:27" ht="15">
      <c r="A8" s="28"/>
      <c r="B8" s="29" t="s">
        <v>5</v>
      </c>
      <c r="C8" s="29" t="s">
        <v>5</v>
      </c>
      <c r="D8" s="29" t="s">
        <v>5</v>
      </c>
      <c r="E8" s="29" t="s">
        <v>5</v>
      </c>
      <c r="F8" s="29" t="s">
        <v>5</v>
      </c>
      <c r="G8" s="29" t="s">
        <v>5</v>
      </c>
      <c r="H8" s="29" t="s">
        <v>5</v>
      </c>
      <c r="I8" s="29" t="s">
        <v>5</v>
      </c>
      <c r="J8" s="29" t="s">
        <v>5</v>
      </c>
      <c r="K8" s="30" t="s">
        <v>5</v>
      </c>
      <c r="L8" s="31"/>
      <c r="M8" s="32" t="s">
        <v>87</v>
      </c>
      <c r="N8" s="33" t="s">
        <v>7</v>
      </c>
      <c r="O8" s="34" t="s">
        <v>8</v>
      </c>
      <c r="P8" s="35"/>
      <c r="Q8" s="36" t="s">
        <v>9</v>
      </c>
      <c r="R8" s="37" t="s">
        <v>10</v>
      </c>
      <c r="S8" s="38" t="s">
        <v>11</v>
      </c>
      <c r="T8" s="38" t="s">
        <v>12</v>
      </c>
      <c r="U8" s="38" t="s">
        <v>13</v>
      </c>
      <c r="V8" s="39" t="s">
        <v>14</v>
      </c>
      <c r="W8" s="39" t="s">
        <v>15</v>
      </c>
      <c r="X8" s="40"/>
      <c r="Y8" s="41" t="s">
        <v>16</v>
      </c>
      <c r="Z8" s="40" t="s">
        <v>17</v>
      </c>
      <c r="AA8" s="40" t="s">
        <v>18</v>
      </c>
    </row>
    <row r="9" spans="1:27" ht="15">
      <c r="A9" s="42" t="s">
        <v>19</v>
      </c>
      <c r="B9" s="43"/>
      <c r="C9" s="43"/>
      <c r="D9" s="43"/>
      <c r="E9" s="43"/>
      <c r="F9" s="43"/>
      <c r="G9" s="43"/>
      <c r="H9" s="43"/>
      <c r="I9" s="43"/>
      <c r="J9" s="43"/>
      <c r="K9" s="44"/>
      <c r="L9" s="45" t="s">
        <v>20</v>
      </c>
      <c r="M9" s="46" t="e">
        <f>U9</f>
        <v>#DIV/0!</v>
      </c>
      <c r="N9" s="112">
        <v>13</v>
      </c>
      <c r="O9" s="113">
        <v>18</v>
      </c>
      <c r="P9" s="35" t="s">
        <v>19</v>
      </c>
      <c r="Q9" s="47">
        <v>14.01</v>
      </c>
      <c r="R9" s="48">
        <f>(B$26*B9/100+C$26*C9/100+D$26*D9/100+E$26*E9/100+F$26*F9/100+G$26*G9/100+H$26*H9/100+I$26*I9/100+J$26*J9/100+K$26*K9/100)</f>
        <v>0</v>
      </c>
      <c r="S9" s="48" t="e">
        <f t="shared" ref="S9:S23" si="0">R9/$A$5*1000</f>
        <v>#DIV/0!</v>
      </c>
      <c r="T9" s="49"/>
      <c r="U9" s="50" t="e">
        <f>S9/$Q9</f>
        <v>#DIV/0!</v>
      </c>
      <c r="V9" s="39" t="e">
        <f>U9*W9</f>
        <v>#DIV/0!</v>
      </c>
      <c r="W9" s="35">
        <v>1</v>
      </c>
      <c r="X9" s="40"/>
      <c r="Y9" s="51">
        <f>AVERAGE(N9:O9)</f>
        <v>15.5</v>
      </c>
      <c r="Z9" s="40" t="e">
        <f>(Y9-M9)^2</f>
        <v>#DIV/0!</v>
      </c>
      <c r="AA9" s="40" t="e">
        <f>SUM(Z9:Z23)</f>
        <v>#DIV/0!</v>
      </c>
    </row>
    <row r="10" spans="1:27" ht="15">
      <c r="A10" s="42" t="s">
        <v>21</v>
      </c>
      <c r="B10" s="43"/>
      <c r="C10" s="43"/>
      <c r="D10" s="43"/>
      <c r="E10" s="43"/>
      <c r="F10" s="43"/>
      <c r="G10" s="43"/>
      <c r="H10" s="43"/>
      <c r="I10" s="43"/>
      <c r="J10" s="43"/>
      <c r="K10" s="44"/>
      <c r="L10" s="45" t="s">
        <v>22</v>
      </c>
      <c r="M10" s="46" t="e">
        <f>U10</f>
        <v>#DIV/0!</v>
      </c>
      <c r="N10" s="112">
        <v>0.7</v>
      </c>
      <c r="O10" s="113">
        <v>1.5</v>
      </c>
      <c r="P10" s="35" t="s">
        <v>21</v>
      </c>
      <c r="Q10" s="47">
        <f>30.97*2+16*5</f>
        <v>141.94</v>
      </c>
      <c r="R10" s="48">
        <f t="shared" ref="R10:R23" si="1">(B$26*B10/100+C$26*C10/100+D$26*D10/100+E$26*E10/100+F$26*F10/100+G$26*G10/100+H$26*H10/100+I$26*I10/100+J$26*J10/100+K$26*K10/100)</f>
        <v>0</v>
      </c>
      <c r="S10" s="48" t="e">
        <f t="shared" si="0"/>
        <v>#DIV/0!</v>
      </c>
      <c r="T10" s="49"/>
      <c r="U10" s="50" t="e">
        <f>S10/$Q10</f>
        <v>#DIV/0!</v>
      </c>
      <c r="V10" s="39" t="e">
        <f>U10*2*W10</f>
        <v>#DIV/0!</v>
      </c>
      <c r="W10" s="35">
        <v>1</v>
      </c>
      <c r="X10" s="40"/>
      <c r="Y10" s="51">
        <f t="shared" ref="Y10:Y23" si="2">AVERAGE(N10:O10)</f>
        <v>1.1000000000000001</v>
      </c>
      <c r="Z10" s="40" t="e">
        <f t="shared" ref="Z10:Z23" si="3">(Y10-M10)^2</f>
        <v>#DIV/0!</v>
      </c>
      <c r="AA10" s="40"/>
    </row>
    <row r="11" spans="1:27" ht="15">
      <c r="A11" s="42" t="s">
        <v>23</v>
      </c>
      <c r="B11" s="43"/>
      <c r="C11" s="43"/>
      <c r="D11" s="43"/>
      <c r="E11" s="43"/>
      <c r="F11" s="43"/>
      <c r="G11" s="43"/>
      <c r="H11" s="43"/>
      <c r="I11" s="43"/>
      <c r="J11" s="43"/>
      <c r="K11" s="44"/>
      <c r="L11" s="45" t="s">
        <v>24</v>
      </c>
      <c r="M11" s="46" t="e">
        <f>U11</f>
        <v>#DIV/0!</v>
      </c>
      <c r="N11" s="112">
        <v>3</v>
      </c>
      <c r="O11" s="113">
        <v>5.5</v>
      </c>
      <c r="P11" s="35" t="s">
        <v>23</v>
      </c>
      <c r="Q11" s="47">
        <f>39.1*2+16</f>
        <v>94.2</v>
      </c>
      <c r="R11" s="48">
        <f t="shared" si="1"/>
        <v>0</v>
      </c>
      <c r="S11" s="48" t="e">
        <f t="shared" si="0"/>
        <v>#DIV/0!</v>
      </c>
      <c r="T11" s="49"/>
      <c r="U11" s="50" t="e">
        <f>S11/$Q11</f>
        <v>#DIV/0!</v>
      </c>
      <c r="V11" s="39" t="e">
        <f>U11*2*W11</f>
        <v>#DIV/0!</v>
      </c>
      <c r="W11" s="35">
        <v>1</v>
      </c>
      <c r="X11" s="40"/>
      <c r="Y11" s="51">
        <f t="shared" si="2"/>
        <v>4.25</v>
      </c>
      <c r="Z11" s="40" t="e">
        <f t="shared" si="3"/>
        <v>#DIV/0!</v>
      </c>
      <c r="AA11" s="40"/>
    </row>
    <row r="12" spans="1:27" ht="15">
      <c r="A12" s="42" t="s">
        <v>25</v>
      </c>
      <c r="B12" s="43"/>
      <c r="C12" s="43"/>
      <c r="D12" s="43"/>
      <c r="E12" s="43"/>
      <c r="F12" s="43"/>
      <c r="G12" s="43"/>
      <c r="H12" s="43"/>
      <c r="I12" s="43"/>
      <c r="J12" s="43"/>
      <c r="K12" s="44"/>
      <c r="L12" s="45"/>
      <c r="M12" s="46"/>
      <c r="N12" s="52"/>
      <c r="O12" s="53"/>
      <c r="P12" s="35"/>
      <c r="Q12" s="35"/>
      <c r="R12" s="48">
        <f t="shared" si="1"/>
        <v>0</v>
      </c>
      <c r="S12" s="48" t="e">
        <f t="shared" si="0"/>
        <v>#DIV/0!</v>
      </c>
      <c r="T12" s="49"/>
      <c r="U12" s="50"/>
      <c r="V12" s="39"/>
      <c r="W12" s="35"/>
      <c r="X12" s="40"/>
      <c r="Y12" s="51"/>
      <c r="Z12" s="40"/>
      <c r="AA12" s="40"/>
    </row>
    <row r="13" spans="1:27" ht="15">
      <c r="A13" s="106" t="s">
        <v>26</v>
      </c>
      <c r="B13" s="107">
        <f>B12*2.497</f>
        <v>0</v>
      </c>
      <c r="C13" s="107">
        <f>C12*2.497</f>
        <v>0</v>
      </c>
      <c r="D13" s="107">
        <f t="shared" ref="D13:K13" si="4">D12*2.497</f>
        <v>0</v>
      </c>
      <c r="E13" s="107">
        <f t="shared" si="4"/>
        <v>0</v>
      </c>
      <c r="F13" s="107">
        <f t="shared" si="4"/>
        <v>0</v>
      </c>
      <c r="G13" s="107">
        <f t="shared" si="4"/>
        <v>0</v>
      </c>
      <c r="H13" s="107">
        <f t="shared" si="4"/>
        <v>0</v>
      </c>
      <c r="I13" s="107">
        <f t="shared" si="4"/>
        <v>0</v>
      </c>
      <c r="J13" s="107">
        <f t="shared" si="4"/>
        <v>0</v>
      </c>
      <c r="K13" s="108">
        <f t="shared" si="4"/>
        <v>0</v>
      </c>
      <c r="L13" s="54" t="s">
        <v>27</v>
      </c>
      <c r="M13" s="46" t="e">
        <f>U13</f>
        <v>#DIV/0!</v>
      </c>
      <c r="N13" s="112">
        <v>1.5</v>
      </c>
      <c r="O13" s="113">
        <v>6</v>
      </c>
      <c r="P13" s="35" t="s">
        <v>26</v>
      </c>
      <c r="Q13" s="47">
        <v>80.06</v>
      </c>
      <c r="R13" s="48">
        <f t="shared" si="1"/>
        <v>0</v>
      </c>
      <c r="S13" s="48" t="e">
        <f t="shared" si="0"/>
        <v>#DIV/0!</v>
      </c>
      <c r="T13" s="49"/>
      <c r="U13" s="50" t="e">
        <f>S13/$Q13</f>
        <v>#DIV/0!</v>
      </c>
      <c r="V13" s="39" t="e">
        <f>U13*W13</f>
        <v>#DIV/0!</v>
      </c>
      <c r="W13" s="35">
        <v>2</v>
      </c>
      <c r="X13" s="40"/>
      <c r="Y13" s="51">
        <f t="shared" si="2"/>
        <v>3.75</v>
      </c>
      <c r="Z13" s="40" t="e">
        <f t="shared" si="3"/>
        <v>#DIV/0!</v>
      </c>
      <c r="AA13" s="40"/>
    </row>
    <row r="14" spans="1:27" ht="15">
      <c r="A14" s="42" t="s">
        <v>28</v>
      </c>
      <c r="B14" s="43"/>
      <c r="C14" s="43"/>
      <c r="D14" s="43"/>
      <c r="E14" s="43"/>
      <c r="F14" s="43"/>
      <c r="G14" s="43"/>
      <c r="H14" s="43"/>
      <c r="I14" s="43"/>
      <c r="J14" s="43"/>
      <c r="K14" s="44"/>
      <c r="L14" s="54"/>
      <c r="M14" s="46"/>
      <c r="N14" s="52"/>
      <c r="O14" s="53"/>
      <c r="P14" s="35"/>
      <c r="Q14" s="35"/>
      <c r="R14" s="48">
        <f>(B$26*B14/100+C$26*C14/100+D$26*D14/100+E$26*E14/100+F$26*F14/100+G$26*G14/100+H$26*H14/100+I$26*I14/100+J$26*J14/100+K$26*K14/100)</f>
        <v>0</v>
      </c>
      <c r="S14" s="48" t="e">
        <f t="shared" si="0"/>
        <v>#DIV/0!</v>
      </c>
      <c r="T14" s="49"/>
      <c r="U14" s="50"/>
      <c r="V14" s="39"/>
      <c r="W14" s="39"/>
      <c r="X14" s="40"/>
      <c r="Y14" s="51"/>
      <c r="Z14" s="40"/>
      <c r="AA14" s="40"/>
    </row>
    <row r="15" spans="1:27" ht="15">
      <c r="A15" s="106" t="s">
        <v>29</v>
      </c>
      <c r="B15" s="107">
        <f t="shared" ref="B15:K15" si="5">B14*0.6</f>
        <v>0</v>
      </c>
      <c r="C15" s="107">
        <f t="shared" si="5"/>
        <v>0</v>
      </c>
      <c r="D15" s="107">
        <f t="shared" si="5"/>
        <v>0</v>
      </c>
      <c r="E15" s="107">
        <f t="shared" si="5"/>
        <v>0</v>
      </c>
      <c r="F15" s="107">
        <f t="shared" si="5"/>
        <v>0</v>
      </c>
      <c r="G15" s="107">
        <f t="shared" si="5"/>
        <v>0</v>
      </c>
      <c r="H15" s="107">
        <f t="shared" si="5"/>
        <v>0</v>
      </c>
      <c r="I15" s="107">
        <f t="shared" si="5"/>
        <v>0</v>
      </c>
      <c r="J15" s="107">
        <f t="shared" si="5"/>
        <v>0</v>
      </c>
      <c r="K15" s="108">
        <f t="shared" si="5"/>
        <v>0</v>
      </c>
      <c r="L15" s="54" t="s">
        <v>30</v>
      </c>
      <c r="M15" s="46" t="e">
        <f>U15</f>
        <v>#DIV/0!</v>
      </c>
      <c r="N15" s="112">
        <v>1.25</v>
      </c>
      <c r="O15" s="113">
        <v>3.5</v>
      </c>
      <c r="P15" s="35" t="s">
        <v>29</v>
      </c>
      <c r="Q15" s="47">
        <v>24.305</v>
      </c>
      <c r="R15" s="48">
        <f t="shared" si="1"/>
        <v>0</v>
      </c>
      <c r="S15" s="48" t="e">
        <f t="shared" si="0"/>
        <v>#DIV/0!</v>
      </c>
      <c r="T15" s="49"/>
      <c r="U15" s="50" t="e">
        <f>S15/$Q15</f>
        <v>#DIV/0!</v>
      </c>
      <c r="V15" s="39" t="e">
        <f>U15*W15</f>
        <v>#DIV/0!</v>
      </c>
      <c r="W15" s="35">
        <v>2</v>
      </c>
      <c r="X15" s="40"/>
      <c r="Y15" s="51">
        <f t="shared" si="2"/>
        <v>2.375</v>
      </c>
      <c r="Z15" s="40" t="e">
        <f t="shared" si="3"/>
        <v>#DIV/0!</v>
      </c>
      <c r="AA15" s="40"/>
    </row>
    <row r="16" spans="1:27" ht="15">
      <c r="A16" s="55" t="s">
        <v>31</v>
      </c>
      <c r="B16" s="43"/>
      <c r="C16" s="43"/>
      <c r="D16" s="56"/>
      <c r="E16" s="43"/>
      <c r="F16" s="56"/>
      <c r="G16" s="43"/>
      <c r="H16" s="43"/>
      <c r="I16" s="43"/>
      <c r="J16" s="43"/>
      <c r="K16" s="44"/>
      <c r="L16" s="57"/>
      <c r="M16" s="46"/>
      <c r="N16" s="52"/>
      <c r="O16" s="53"/>
      <c r="P16" s="35"/>
      <c r="Q16" s="35"/>
      <c r="R16" s="48">
        <f t="shared" si="1"/>
        <v>0</v>
      </c>
      <c r="S16" s="48" t="e">
        <f t="shared" si="0"/>
        <v>#DIV/0!</v>
      </c>
      <c r="T16" s="49"/>
      <c r="U16" s="50"/>
      <c r="V16" s="39"/>
      <c r="W16" s="35"/>
      <c r="X16" s="40"/>
      <c r="Y16" s="51"/>
      <c r="Z16" s="40"/>
      <c r="AA16" s="40"/>
    </row>
    <row r="17" spans="1:27" ht="15">
      <c r="A17" s="106" t="s">
        <v>32</v>
      </c>
      <c r="B17" s="109">
        <f>B16*0.7</f>
        <v>0</v>
      </c>
      <c r="C17" s="109">
        <f>C16*0.7</f>
        <v>0</v>
      </c>
      <c r="D17" s="109">
        <f t="shared" ref="D17:K17" si="6">D16*0.7</f>
        <v>0</v>
      </c>
      <c r="E17" s="109">
        <f t="shared" si="6"/>
        <v>0</v>
      </c>
      <c r="F17" s="109">
        <f t="shared" si="6"/>
        <v>0</v>
      </c>
      <c r="G17" s="109">
        <f t="shared" si="6"/>
        <v>0</v>
      </c>
      <c r="H17" s="109">
        <f t="shared" si="6"/>
        <v>0</v>
      </c>
      <c r="I17" s="109">
        <f t="shared" si="6"/>
        <v>0</v>
      </c>
      <c r="J17" s="109">
        <f t="shared" si="6"/>
        <v>0</v>
      </c>
      <c r="K17" s="110">
        <f t="shared" si="6"/>
        <v>0</v>
      </c>
      <c r="L17" s="54" t="s">
        <v>33</v>
      </c>
      <c r="M17" s="46" t="e">
        <f>U17</f>
        <v>#DIV/0!</v>
      </c>
      <c r="N17" s="112">
        <v>3.25</v>
      </c>
      <c r="O17" s="113">
        <v>5</v>
      </c>
      <c r="P17" s="35" t="s">
        <v>32</v>
      </c>
      <c r="Q17" s="47">
        <v>40.078000000000003</v>
      </c>
      <c r="R17" s="48">
        <f t="shared" si="1"/>
        <v>0</v>
      </c>
      <c r="S17" s="48" t="e">
        <f t="shared" si="0"/>
        <v>#DIV/0!</v>
      </c>
      <c r="T17" s="49"/>
      <c r="U17" s="50" t="e">
        <f t="shared" ref="U17:U23" si="7">S17/$Q17</f>
        <v>#DIV/0!</v>
      </c>
      <c r="V17" s="39" t="e">
        <f>U17*W17</f>
        <v>#DIV/0!</v>
      </c>
      <c r="W17" s="35">
        <v>2</v>
      </c>
      <c r="X17" s="40"/>
      <c r="Y17" s="51">
        <f t="shared" si="2"/>
        <v>4.125</v>
      </c>
      <c r="Z17" s="40" t="e">
        <f t="shared" si="3"/>
        <v>#DIV/0!</v>
      </c>
      <c r="AA17" s="40"/>
    </row>
    <row r="18" spans="1:27" ht="15">
      <c r="A18" s="42" t="s">
        <v>34</v>
      </c>
      <c r="B18" s="58"/>
      <c r="C18" s="58"/>
      <c r="D18" s="59"/>
      <c r="E18" s="58"/>
      <c r="F18" s="59"/>
      <c r="G18" s="58"/>
      <c r="H18" s="58"/>
      <c r="I18" s="58"/>
      <c r="J18" s="58"/>
      <c r="K18" s="60"/>
      <c r="L18" s="45" t="s">
        <v>35</v>
      </c>
      <c r="M18" s="46" t="e">
        <f t="shared" ref="M18:M23" si="8">T18</f>
        <v>#DIV/0!</v>
      </c>
      <c r="N18" s="112">
        <v>10</v>
      </c>
      <c r="O18" s="113">
        <v>40</v>
      </c>
      <c r="P18" s="35" t="s">
        <v>36</v>
      </c>
      <c r="Q18" s="47">
        <v>55.84</v>
      </c>
      <c r="R18" s="48">
        <f t="shared" si="1"/>
        <v>0</v>
      </c>
      <c r="S18" s="48" t="e">
        <f t="shared" si="0"/>
        <v>#DIV/0!</v>
      </c>
      <c r="T18" s="49" t="e">
        <f t="shared" ref="T18:T23" si="9">U18*1000</f>
        <v>#DIV/0!</v>
      </c>
      <c r="U18" s="50" t="e">
        <f t="shared" si="7"/>
        <v>#DIV/0!</v>
      </c>
      <c r="V18" s="39" t="e">
        <f t="shared" ref="V18:V23" si="10">U18*W18</f>
        <v>#DIV/0!</v>
      </c>
      <c r="W18" s="35">
        <v>3</v>
      </c>
      <c r="X18" s="40"/>
      <c r="Y18" s="51">
        <f t="shared" si="2"/>
        <v>25</v>
      </c>
      <c r="Z18" s="40" t="e">
        <f t="shared" si="3"/>
        <v>#DIV/0!</v>
      </c>
      <c r="AA18" s="40"/>
    </row>
    <row r="19" spans="1:27" ht="15">
      <c r="A19" s="42" t="s">
        <v>37</v>
      </c>
      <c r="B19" s="58"/>
      <c r="C19" s="58"/>
      <c r="D19" s="59"/>
      <c r="E19" s="58"/>
      <c r="F19" s="59"/>
      <c r="G19" s="58"/>
      <c r="H19" s="58"/>
      <c r="I19" s="58"/>
      <c r="J19" s="58"/>
      <c r="K19" s="60"/>
      <c r="L19" s="45" t="s">
        <v>38</v>
      </c>
      <c r="M19" s="46" t="e">
        <f t="shared" si="8"/>
        <v>#DIV/0!</v>
      </c>
      <c r="N19" s="112">
        <v>0.5</v>
      </c>
      <c r="O19" s="113">
        <v>1</v>
      </c>
      <c r="P19" s="35" t="s">
        <v>37</v>
      </c>
      <c r="Q19" s="47">
        <v>63.55</v>
      </c>
      <c r="R19" s="48">
        <f t="shared" si="1"/>
        <v>0</v>
      </c>
      <c r="S19" s="48" t="e">
        <f t="shared" si="0"/>
        <v>#DIV/0!</v>
      </c>
      <c r="T19" s="49" t="e">
        <f t="shared" si="9"/>
        <v>#DIV/0!</v>
      </c>
      <c r="U19" s="50" t="e">
        <f t="shared" si="7"/>
        <v>#DIV/0!</v>
      </c>
      <c r="V19" s="39" t="e">
        <f t="shared" si="10"/>
        <v>#DIV/0!</v>
      </c>
      <c r="W19" s="35">
        <v>2</v>
      </c>
      <c r="X19" s="40"/>
      <c r="Y19" s="51">
        <f t="shared" si="2"/>
        <v>0.75</v>
      </c>
      <c r="Z19" s="40" t="e">
        <f t="shared" si="3"/>
        <v>#DIV/0!</v>
      </c>
      <c r="AA19" s="40"/>
    </row>
    <row r="20" spans="1:27" ht="15">
      <c r="A20" s="42" t="s">
        <v>39</v>
      </c>
      <c r="B20" s="58"/>
      <c r="C20" s="58"/>
      <c r="D20" s="59"/>
      <c r="E20" s="58"/>
      <c r="F20" s="59"/>
      <c r="G20" s="58"/>
      <c r="H20" s="58"/>
      <c r="I20" s="58"/>
      <c r="J20" s="58"/>
      <c r="K20" s="60"/>
      <c r="L20" s="45" t="s">
        <v>40</v>
      </c>
      <c r="M20" s="46" t="e">
        <f t="shared" si="8"/>
        <v>#DIV/0!</v>
      </c>
      <c r="N20" s="112">
        <v>4</v>
      </c>
      <c r="O20" s="113">
        <v>7</v>
      </c>
      <c r="P20" s="35" t="s">
        <v>39</v>
      </c>
      <c r="Q20" s="47">
        <v>65.39</v>
      </c>
      <c r="R20" s="48">
        <f t="shared" si="1"/>
        <v>0</v>
      </c>
      <c r="S20" s="48" t="e">
        <f t="shared" si="0"/>
        <v>#DIV/0!</v>
      </c>
      <c r="T20" s="49" t="e">
        <f t="shared" si="9"/>
        <v>#DIV/0!</v>
      </c>
      <c r="U20" s="50" t="e">
        <f t="shared" si="7"/>
        <v>#DIV/0!</v>
      </c>
      <c r="V20" s="39" t="e">
        <f t="shared" si="10"/>
        <v>#DIV/0!</v>
      </c>
      <c r="W20" s="35">
        <v>2</v>
      </c>
      <c r="X20" s="40"/>
      <c r="Y20" s="51">
        <f t="shared" si="2"/>
        <v>5.5</v>
      </c>
      <c r="Z20" s="40" t="e">
        <f t="shared" si="3"/>
        <v>#DIV/0!</v>
      </c>
      <c r="AA20" s="40"/>
    </row>
    <row r="21" spans="1:27" ht="15">
      <c r="A21" s="42" t="s">
        <v>41</v>
      </c>
      <c r="B21" s="58"/>
      <c r="C21" s="58"/>
      <c r="D21" s="59"/>
      <c r="E21" s="58"/>
      <c r="F21" s="59"/>
      <c r="G21" s="58"/>
      <c r="H21" s="58"/>
      <c r="I21" s="58"/>
      <c r="J21" s="58"/>
      <c r="K21" s="60"/>
      <c r="L21" s="45" t="s">
        <v>42</v>
      </c>
      <c r="M21" s="46" t="e">
        <f t="shared" si="8"/>
        <v>#DIV/0!</v>
      </c>
      <c r="N21" s="112">
        <v>15</v>
      </c>
      <c r="O21" s="113">
        <v>40</v>
      </c>
      <c r="P21" s="35" t="s">
        <v>41</v>
      </c>
      <c r="Q21" s="47">
        <v>10.81</v>
      </c>
      <c r="R21" s="48">
        <f t="shared" si="1"/>
        <v>0</v>
      </c>
      <c r="S21" s="48" t="e">
        <f t="shared" si="0"/>
        <v>#DIV/0!</v>
      </c>
      <c r="T21" s="49" t="e">
        <f t="shared" si="9"/>
        <v>#DIV/0!</v>
      </c>
      <c r="U21" s="50" t="e">
        <f t="shared" si="7"/>
        <v>#DIV/0!</v>
      </c>
      <c r="V21" s="39" t="e">
        <f t="shared" si="10"/>
        <v>#DIV/0!</v>
      </c>
      <c r="W21" s="35">
        <v>3</v>
      </c>
      <c r="X21" s="40"/>
      <c r="Y21" s="51">
        <f t="shared" si="2"/>
        <v>27.5</v>
      </c>
      <c r="Z21" s="40" t="e">
        <f t="shared" si="3"/>
        <v>#DIV/0!</v>
      </c>
      <c r="AA21" s="40"/>
    </row>
    <row r="22" spans="1:27" ht="15">
      <c r="A22" s="42" t="s">
        <v>43</v>
      </c>
      <c r="B22" s="58"/>
      <c r="C22" s="58"/>
      <c r="D22" s="59"/>
      <c r="E22" s="58"/>
      <c r="F22" s="59"/>
      <c r="G22" s="58"/>
      <c r="H22" s="58"/>
      <c r="I22" s="58"/>
      <c r="J22" s="58"/>
      <c r="K22" s="60"/>
      <c r="L22" s="45" t="s">
        <v>44</v>
      </c>
      <c r="M22" s="46" t="e">
        <f t="shared" si="8"/>
        <v>#DIV/0!</v>
      </c>
      <c r="N22" s="112">
        <v>10</v>
      </c>
      <c r="O22" s="113">
        <v>15</v>
      </c>
      <c r="P22" s="35" t="s">
        <v>43</v>
      </c>
      <c r="Q22" s="47">
        <v>54.94</v>
      </c>
      <c r="R22" s="48">
        <f t="shared" si="1"/>
        <v>0</v>
      </c>
      <c r="S22" s="48" t="e">
        <f t="shared" si="0"/>
        <v>#DIV/0!</v>
      </c>
      <c r="T22" s="49" t="e">
        <f t="shared" si="9"/>
        <v>#DIV/0!</v>
      </c>
      <c r="U22" s="50" t="e">
        <f t="shared" si="7"/>
        <v>#DIV/0!</v>
      </c>
      <c r="V22" s="39" t="e">
        <f t="shared" si="10"/>
        <v>#DIV/0!</v>
      </c>
      <c r="W22" s="35">
        <v>2</v>
      </c>
      <c r="X22" s="40"/>
      <c r="Y22" s="51">
        <f t="shared" si="2"/>
        <v>12.5</v>
      </c>
      <c r="Z22" s="40" t="e">
        <f t="shared" si="3"/>
        <v>#DIV/0!</v>
      </c>
      <c r="AA22" s="40"/>
    </row>
    <row r="23" spans="1:27" ht="15">
      <c r="A23" s="42" t="s">
        <v>45</v>
      </c>
      <c r="B23" s="58"/>
      <c r="C23" s="58"/>
      <c r="D23" s="59"/>
      <c r="E23" s="58"/>
      <c r="F23" s="59"/>
      <c r="G23" s="58"/>
      <c r="H23" s="58"/>
      <c r="I23" s="58"/>
      <c r="J23" s="58"/>
      <c r="K23" s="60"/>
      <c r="L23" s="45" t="s">
        <v>46</v>
      </c>
      <c r="M23" s="46" t="e">
        <f t="shared" si="8"/>
        <v>#DIV/0!</v>
      </c>
      <c r="N23" s="112">
        <v>0.5</v>
      </c>
      <c r="O23" s="113">
        <v>0.5</v>
      </c>
      <c r="P23" s="35" t="s">
        <v>45</v>
      </c>
      <c r="Q23" s="47">
        <v>95.94</v>
      </c>
      <c r="R23" s="48">
        <f t="shared" si="1"/>
        <v>0</v>
      </c>
      <c r="S23" s="48" t="e">
        <f t="shared" si="0"/>
        <v>#DIV/0!</v>
      </c>
      <c r="T23" s="49" t="e">
        <f t="shared" si="9"/>
        <v>#DIV/0!</v>
      </c>
      <c r="U23" s="50" t="e">
        <f t="shared" si="7"/>
        <v>#DIV/0!</v>
      </c>
      <c r="V23" s="39" t="e">
        <f t="shared" si="10"/>
        <v>#DIV/0!</v>
      </c>
      <c r="W23" s="35">
        <v>6</v>
      </c>
      <c r="X23" s="40"/>
      <c r="Y23" s="51">
        <f t="shared" si="2"/>
        <v>0.5</v>
      </c>
      <c r="Z23" s="40" t="e">
        <f t="shared" si="3"/>
        <v>#DIV/0!</v>
      </c>
      <c r="AA23" s="40"/>
    </row>
    <row r="24" spans="1:27" ht="6.95" customHeight="1" thickBot="1">
      <c r="A24" s="61"/>
      <c r="B24" s="62"/>
      <c r="C24" s="62"/>
      <c r="D24" s="111"/>
      <c r="E24" s="62"/>
      <c r="F24" s="63"/>
      <c r="G24" s="62"/>
      <c r="H24" s="62"/>
      <c r="I24" s="62"/>
      <c r="J24" s="62"/>
      <c r="K24" s="64"/>
      <c r="L24" s="65"/>
      <c r="M24" s="9"/>
      <c r="N24" s="9"/>
      <c r="O24" s="66"/>
      <c r="P24" s="8"/>
      <c r="Q24" s="8"/>
      <c r="R24" s="67"/>
      <c r="S24" s="68"/>
      <c r="T24" s="8"/>
      <c r="U24" s="69"/>
      <c r="V24" s="8"/>
      <c r="W24" s="70"/>
    </row>
    <row r="25" spans="1:27" ht="45.75" thickBot="1">
      <c r="A25" s="71" t="s">
        <v>82</v>
      </c>
      <c r="B25" s="97"/>
      <c r="C25" s="97"/>
      <c r="D25" s="98"/>
      <c r="E25" s="97"/>
      <c r="F25" s="98"/>
      <c r="G25" s="97"/>
      <c r="H25" s="97"/>
      <c r="I25" s="97"/>
      <c r="J25" s="97"/>
      <c r="K25" s="99"/>
      <c r="L25" s="72" t="s">
        <v>47</v>
      </c>
      <c r="M25" s="73" t="e">
        <f>SUM(V9:V23)/2*0.1</f>
        <v>#DIV/0!</v>
      </c>
      <c r="N25" s="74"/>
      <c r="O25" s="75"/>
      <c r="P25" s="8"/>
      <c r="Q25" s="8"/>
      <c r="R25" s="67"/>
      <c r="S25" s="68"/>
      <c r="T25" s="8"/>
      <c r="U25" s="69"/>
      <c r="V25" s="8"/>
      <c r="W25" s="70"/>
    </row>
    <row r="26" spans="1:27" ht="42.95" customHeight="1">
      <c r="A26" s="76" t="s">
        <v>83</v>
      </c>
      <c r="B26" s="100">
        <f t="shared" ref="B26:K26" si="11">B25/1000*$A$5</f>
        <v>0</v>
      </c>
      <c r="C26" s="100">
        <f t="shared" si="11"/>
        <v>0</v>
      </c>
      <c r="D26" s="100">
        <f t="shared" si="11"/>
        <v>0</v>
      </c>
      <c r="E26" s="100">
        <f t="shared" si="11"/>
        <v>0</v>
      </c>
      <c r="F26" s="100">
        <f t="shared" si="11"/>
        <v>0</v>
      </c>
      <c r="G26" s="100">
        <f t="shared" si="11"/>
        <v>0</v>
      </c>
      <c r="H26" s="100">
        <f t="shared" si="11"/>
        <v>0</v>
      </c>
      <c r="I26" s="100">
        <f t="shared" si="11"/>
        <v>0</v>
      </c>
      <c r="J26" s="100">
        <f t="shared" si="11"/>
        <v>0</v>
      </c>
      <c r="K26" s="101">
        <f t="shared" si="11"/>
        <v>0</v>
      </c>
      <c r="N26" s="133" t="s">
        <v>88</v>
      </c>
      <c r="O26" s="134"/>
      <c r="P26" s="39"/>
      <c r="Q26" s="39"/>
      <c r="R26" s="77"/>
      <c r="S26" s="78"/>
      <c r="T26" s="79"/>
      <c r="U26" s="80"/>
      <c r="V26" s="39"/>
      <c r="W26" s="35"/>
      <c r="X26" s="40"/>
      <c r="Y26" s="40"/>
      <c r="Z26" s="40"/>
      <c r="AA26" s="40"/>
    </row>
    <row r="27" spans="1:27" ht="18">
      <c r="A27" s="81" t="s">
        <v>84</v>
      </c>
      <c r="B27" s="97"/>
      <c r="C27" s="97"/>
      <c r="D27" s="98"/>
      <c r="E27" s="97"/>
      <c r="F27" s="98"/>
      <c r="G27" s="97"/>
      <c r="H27" s="97"/>
      <c r="I27" s="97"/>
      <c r="J27" s="97"/>
      <c r="K27" s="102"/>
      <c r="N27" s="82" t="s">
        <v>6</v>
      </c>
      <c r="O27" s="83">
        <f>SUM(B25:K25)/1000</f>
        <v>0</v>
      </c>
      <c r="P27" s="39"/>
      <c r="Q27" s="39"/>
      <c r="R27" s="77"/>
      <c r="S27" s="78"/>
      <c r="T27" s="79"/>
      <c r="U27" s="80"/>
      <c r="V27" s="39"/>
      <c r="W27" s="35"/>
      <c r="X27" s="40"/>
      <c r="Y27" s="40"/>
      <c r="Z27" s="40"/>
      <c r="AA27" s="40"/>
    </row>
    <row r="28" spans="1:27" ht="30.75" thickBot="1">
      <c r="A28" s="84" t="s">
        <v>85</v>
      </c>
      <c r="B28" s="103">
        <f>B26*B27/1000</f>
        <v>0</v>
      </c>
      <c r="C28" s="104">
        <f t="shared" ref="C28:K28" si="12">C26*C27/1000</f>
        <v>0</v>
      </c>
      <c r="D28" s="104">
        <f t="shared" si="12"/>
        <v>0</v>
      </c>
      <c r="E28" s="104">
        <f t="shared" si="12"/>
        <v>0</v>
      </c>
      <c r="F28" s="104">
        <f t="shared" si="12"/>
        <v>0</v>
      </c>
      <c r="G28" s="104">
        <f t="shared" si="12"/>
        <v>0</v>
      </c>
      <c r="H28" s="104">
        <f t="shared" si="12"/>
        <v>0</v>
      </c>
      <c r="I28" s="104">
        <f t="shared" si="12"/>
        <v>0</v>
      </c>
      <c r="J28" s="104">
        <f t="shared" si="12"/>
        <v>0</v>
      </c>
      <c r="K28" s="89">
        <f t="shared" si="12"/>
        <v>0</v>
      </c>
      <c r="N28" s="85" t="s">
        <v>7</v>
      </c>
      <c r="O28" s="86">
        <v>1</v>
      </c>
      <c r="P28" s="40"/>
      <c r="Q28" s="40"/>
      <c r="R28" s="87"/>
      <c r="S28" s="87"/>
      <c r="T28" s="87"/>
      <c r="U28" s="87"/>
      <c r="V28" s="40"/>
      <c r="W28" s="40"/>
      <c r="X28" s="40"/>
      <c r="Y28" s="40"/>
      <c r="Z28" s="40"/>
      <c r="AA28" s="40"/>
    </row>
    <row r="29" spans="1:27" ht="42.95" customHeight="1" thickBot="1">
      <c r="A29" s="88" t="s">
        <v>86</v>
      </c>
      <c r="B29" s="105">
        <f>SUM(B28:K28)</f>
        <v>0</v>
      </c>
      <c r="C29" s="90"/>
      <c r="D29" s="90"/>
      <c r="E29" s="90"/>
      <c r="F29" s="90"/>
      <c r="G29" s="90"/>
      <c r="H29" s="90"/>
      <c r="I29" s="90"/>
      <c r="J29" s="90"/>
      <c r="K29" s="90"/>
      <c r="N29" s="91" t="s">
        <v>8</v>
      </c>
      <c r="O29" s="92">
        <v>3</v>
      </c>
      <c r="P29" s="40"/>
      <c r="Q29" s="40"/>
      <c r="R29" s="40"/>
      <c r="S29" s="40"/>
      <c r="T29" s="40"/>
      <c r="U29" s="40"/>
      <c r="V29" s="40"/>
      <c r="W29" s="40"/>
      <c r="X29" s="40"/>
      <c r="Y29" s="40"/>
      <c r="Z29" s="40"/>
      <c r="AA29" s="40"/>
    </row>
  </sheetData>
  <sheetProtection password="EDE3" sheet="1" objects="1" scenarios="1"/>
  <mergeCells count="3">
    <mergeCell ref="M7:O7"/>
    <mergeCell ref="R7:U7"/>
    <mergeCell ref="N26:O26"/>
  </mergeCells>
  <pageMargins left="0.75" right="0.75" top="1" bottom="1" header="0.5" footer="0.5"/>
  <pageSetup paperSize="9" orientation="portrait"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Introduction</vt:lpstr>
      <vt:lpstr>Instructions</vt:lpstr>
      <vt:lpstr>Solution (1)</vt:lpstr>
      <vt:lpstr>Solution (2)</vt:lpstr>
      <vt:lpstr>Solution (3)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Giorgio Prosdocimi Gianquinto</dc:creator>
  <cp:lastModifiedBy>francesco orsini</cp:lastModifiedBy>
  <dcterms:created xsi:type="dcterms:W3CDTF">2011-09-26T19:41:02Z</dcterms:created>
  <dcterms:modified xsi:type="dcterms:W3CDTF">2012-05-17T09:53:53Z</dcterms:modified>
</cp:coreProperties>
</file>